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omments1.xml" ContentType="application/vnd.openxmlformats-officedocument.spreadsheetml.comments+xml"/>
  <Default Extension="jpeg" ContentType="image/jpeg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Roteiro" sheetId="1" r:id="rId4"/>
    <sheet name="Autorização 3-4&quot;" sheetId="2" r:id="rId5"/>
  </sheets>
  <definedNames>
    <definedName name="_xlnm.Print_Area" localSheetId="0">'Roteiro'!$A$1:$I$141</definedName>
    <definedName name="_xlnm.Print_Area" localSheetId="1">'Autorização 3-4"'!$A$1:$H$73</definedName>
  </definedNames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 </author>
  </authors>
  <commentList>
    <comment ref="D101" authorId="0">
      <text>
        <r>
          <t xml:space="preserve">Não foi indicado, porém a bomba adotada supre quelquer rendimento possível de ser escolhido.</t>
        </r>
      </text>
    </comment>
  </commentList>
</comments>
</file>

<file path=xl/sharedStrings.xml><?xml version="1.0" encoding="utf-8"?>
<sst xmlns="http://schemas.openxmlformats.org/spreadsheetml/2006/main" uniqueCount="233">
  <si>
    <t>Pedido de Viabilidade de Água</t>
  </si>
  <si>
    <t>Protocolo:</t>
  </si>
  <si>
    <t>Matrícula:</t>
  </si>
  <si>
    <t>Empreendimento:</t>
  </si>
  <si>
    <t>Telefone:</t>
  </si>
  <si>
    <t>Localização:</t>
  </si>
  <si>
    <t>Socilitante:</t>
  </si>
  <si>
    <t>Endereço:</t>
  </si>
  <si>
    <t>Análise de Projeto</t>
  </si>
  <si>
    <t>1 Viabilidade de Água:</t>
  </si>
  <si>
    <t>1 Arquitetônico Aprovado na Prefeitura:</t>
  </si>
  <si>
    <t>1 Viabilidade de Esgoto:</t>
  </si>
  <si>
    <t>Aprov. Vig. Sanitária:</t>
  </si>
  <si>
    <t>2 Hidrossanitário:</t>
  </si>
  <si>
    <t>sim</t>
  </si>
  <si>
    <t>A.R.T. / CREA n.º:</t>
  </si>
  <si>
    <t>2 Memorial Hidrossanitário:</t>
  </si>
  <si>
    <t>Memorial Descritivo</t>
  </si>
  <si>
    <t>Página Rubricadas:</t>
  </si>
  <si>
    <t>Ass. Resp. Técnico:</t>
  </si>
  <si>
    <t>Destino dos Esgotos:</t>
  </si>
  <si>
    <t>Arquitetônico:</t>
  </si>
  <si>
    <t>Hidrossanitário:</t>
  </si>
  <si>
    <t>Ass. do Proprietário:</t>
  </si>
  <si>
    <t>Dados Gerais do Projeto</t>
  </si>
  <si>
    <t>Nome/Endereço/Tipo:</t>
  </si>
  <si>
    <t>Sim</t>
  </si>
  <si>
    <t>Edifício Residencial</t>
  </si>
  <si>
    <t>N.º Blocos:</t>
  </si>
  <si>
    <t>N.º Aptos:</t>
  </si>
  <si>
    <t>N.º Salas:</t>
  </si>
  <si>
    <t>N.º Pavimentos Res:</t>
  </si>
  <si>
    <t>N.º Dormitórios:</t>
  </si>
  <si>
    <t>Atot (m2):</t>
  </si>
  <si>
    <t>N.º Pavimentos Com:</t>
  </si>
  <si>
    <t>N.º Dependências:</t>
  </si>
  <si>
    <t>Pisc.(m2):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</si>
  <si>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</si>
  <si>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Proprietário:</t>
  </si>
  <si>
    <t>Jota's Empreendimentos Imobiliários Ltda</t>
  </si>
  <si>
    <t>Responsável:</t>
  </si>
  <si>
    <t>Eng. Roberto Garbelotto Biz</t>
  </si>
  <si>
    <t>Cálculo do Consumo / Hidrômetro</t>
  </si>
  <si>
    <t>População Projetada (hab):</t>
  </si>
  <si>
    <t>Consumo Mensal (Piscina) (l):</t>
  </si>
  <si>
    <t>Consumo Per Capta (l):</t>
  </si>
  <si>
    <t>Consumo Diário (Piscina) (l):</t>
  </si>
  <si>
    <t>Consumo Diário Total (l):</t>
  </si>
  <si>
    <t>CD (l/dia)</t>
  </si>
  <si>
    <t>Vazão (l/s):</t>
  </si>
  <si>
    <t>Q = CD (l/dia) / 86400 (s/dia)</t>
  </si>
  <si>
    <t>Velocidade (m/s):</t>
  </si>
  <si>
    <t>Velocidade máxima determinada por norma.</t>
  </si>
  <si>
    <t>Ramal (pol):</t>
  </si>
  <si>
    <t>1"</t>
  </si>
  <si>
    <t>Do ábado de Fair-Whipple-Hsiao</t>
  </si>
  <si>
    <t>Vazão (m3/mês):</t>
  </si>
  <si>
    <t xml:space="preserve">URx18m3/mês - (10m3/mês no SCI) e UCx05m3/mês </t>
  </si>
  <si>
    <t>De acordo com o manual do comercial da casan</t>
  </si>
  <si>
    <t>Q = CD (l/dia) / 1000 * 30 dias</t>
  </si>
  <si>
    <t>De acordo com o consumo médio mensal</t>
  </si>
  <si>
    <t>Ramal Adotado (pol):</t>
  </si>
  <si>
    <t>m3/h:</t>
  </si>
  <si>
    <t>Reservatórios</t>
  </si>
  <si>
    <t>Reservatório Inferior (l):</t>
  </si>
  <si>
    <t>60% do Consumo Total</t>
  </si>
  <si>
    <t>Quantidade (un.):</t>
  </si>
  <si>
    <t>Volume (l):</t>
  </si>
  <si>
    <t>Reservatório Inferior Adotado (l):</t>
  </si>
  <si>
    <t>RI</t>
  </si>
  <si>
    <t>Reservatório Superior (l):</t>
  </si>
  <si>
    <t>40% Consumo Total</t>
  </si>
  <si>
    <t>Reserva Técnica de Incêndio (l):</t>
  </si>
  <si>
    <t>aprox. 15% a 20% do CD, mín. 5000L. - 4 pav ou 750m2</t>
  </si>
  <si>
    <t>Reservatório Superior Total (l):</t>
  </si>
  <si>
    <t>40% Consumo Total + RTI</t>
  </si>
  <si>
    <t>Rervatório Superior Adotado (l):</t>
  </si>
  <si>
    <t>RS</t>
  </si>
  <si>
    <t>Reservatório Inferior</t>
  </si>
  <si>
    <t>Total (l):</t>
  </si>
  <si>
    <t>Dimen. (CxLxA) e/ou Área (m2):</t>
  </si>
  <si>
    <t>Diâmetro Sup: - m e Diâmetro Inf:-</t>
  </si>
  <si>
    <t>Altura Útil Consumo (m):</t>
  </si>
  <si>
    <t>Altura total:-</t>
  </si>
  <si>
    <t>Visita (cm X cm):</t>
  </si>
  <si>
    <t>-</t>
  </si>
  <si>
    <t>Mínimo de 60 cm X 60 cm</t>
  </si>
  <si>
    <t>Extravasão (mm):</t>
  </si>
  <si>
    <t>PVC</t>
  </si>
  <si>
    <t>(pol):</t>
  </si>
  <si>
    <t>DN (mm):</t>
  </si>
  <si>
    <t>Ventilação (mm):</t>
  </si>
  <si>
    <t>Limpeza (mm):</t>
  </si>
  <si>
    <t>Reservatório Superior</t>
  </si>
  <si>
    <t>Altura Útil RTI (m):</t>
  </si>
  <si>
    <t>Ventilação:</t>
  </si>
  <si>
    <t>Limpeza:</t>
  </si>
  <si>
    <t>Sistema de Recalque</t>
  </si>
  <si>
    <t>Tempo de Funcionamento (h):</t>
  </si>
  <si>
    <t xml:space="preserve">n </t>
  </si>
  <si>
    <t>% dia (x):</t>
  </si>
  <si>
    <t>Vazão da Bomba (m3/s):</t>
  </si>
  <si>
    <t>Qb = ((CD/n)/3600)/1000</t>
  </si>
  <si>
    <t>Qb (m3/h):</t>
  </si>
  <si>
    <t>Qb = (CD/n)*1000</t>
  </si>
  <si>
    <t>Qb (l/s):</t>
  </si>
  <si>
    <t>Qb= (CD/n)/3600</t>
  </si>
  <si>
    <t>Qb (l/h):</t>
  </si>
  <si>
    <t>Qb = CD/n</t>
  </si>
  <si>
    <t>Diâmetro de Recalque (mm):</t>
  </si>
  <si>
    <t>Dr = 1,3 x Raiz(Qb(m3/s)) x Raiz4(n/24)</t>
  </si>
  <si>
    <t>Dr Adotado - De (mm):</t>
  </si>
  <si>
    <t>Dr Adotado (pol):</t>
  </si>
  <si>
    <t>Di (mm):</t>
  </si>
  <si>
    <t>Diâmetro de Sucção De (mm):</t>
  </si>
  <si>
    <t>Ds (pol):</t>
  </si>
  <si>
    <t>DN(mm):</t>
  </si>
  <si>
    <t>Conjunto Moto-bomba</t>
  </si>
  <si>
    <t>Sucção:</t>
  </si>
  <si>
    <t>J(aço) = 20,2 x 10^6 x Q^1,88 x d^-4,88</t>
  </si>
  <si>
    <t>J (m/m):</t>
  </si>
  <si>
    <t>J(pvc/pb) = 8,69 x 10^6 x Q^1,75 x d^-4,75</t>
  </si>
  <si>
    <t>Q(l/s)</t>
  </si>
  <si>
    <t>Comprimeto Real (m):</t>
  </si>
  <si>
    <t>Comprimento Equivalente (m):</t>
  </si>
  <si>
    <t>Apresentar detalhes das perdas localizadas</t>
  </si>
  <si>
    <t>Altura Perdas (m):</t>
  </si>
  <si>
    <t>Hperdas = (Comp. Real + Comp. Equivalente) x J</t>
  </si>
  <si>
    <t>Altura Estática (m):</t>
  </si>
  <si>
    <t>Hestática</t>
  </si>
  <si>
    <t>Alt. Manométrica Sucção (m):</t>
  </si>
  <si>
    <t>Hms = Hestática + Hperdas</t>
  </si>
  <si>
    <t>Recalque:</t>
  </si>
  <si>
    <t>Comprimento Real (m):</t>
  </si>
  <si>
    <t>Alt. Manométrica Recalque (m):</t>
  </si>
  <si>
    <t>Hmr = Hestática + Hperdas</t>
  </si>
  <si>
    <t>Altura Manométrica Total (m):</t>
  </si>
  <si>
    <t>Hmt = Hmr + Hms</t>
  </si>
  <si>
    <t>Rendimento (%)</t>
  </si>
  <si>
    <t>n (40% a  60%)</t>
  </si>
  <si>
    <t>Potência Conj. Moto-bomba (cv):</t>
  </si>
  <si>
    <t>P = (1000 x Qb(m3/s) x Hmt) / (75 x n)</t>
  </si>
  <si>
    <t>Potência marjorada:</t>
  </si>
  <si>
    <t>(hp):</t>
  </si>
  <si>
    <t>(watts):</t>
  </si>
  <si>
    <t>Bomba Centrífuga Adotada:</t>
  </si>
  <si>
    <t>Quantidade (un):</t>
  </si>
  <si>
    <t>Potência (cv):</t>
  </si>
  <si>
    <t>Hmt(m):</t>
  </si>
  <si>
    <t>Q (m3/h) ou Qmáx(m3/h):</t>
  </si>
  <si>
    <t>(m3/s):</t>
  </si>
  <si>
    <t>(l/s):</t>
  </si>
  <si>
    <t>Recalque (mm):</t>
  </si>
  <si>
    <t>Sucção (mm):</t>
  </si>
  <si>
    <t>Cobre</t>
  </si>
  <si>
    <t>Projeto Arquitetônico e Hidrossanitário</t>
  </si>
  <si>
    <t>Planta da Situação:</t>
  </si>
  <si>
    <t>Modelo do abrigo do hidrômetro:</t>
  </si>
  <si>
    <t>não</t>
  </si>
  <si>
    <t>Locação do Hidrômetro:</t>
  </si>
  <si>
    <t>Desnível da Cisterna em rel. à rua da viabilidade:</t>
  </si>
  <si>
    <t>Ramal perpendicular rua da viab.:</t>
  </si>
  <si>
    <t>nem tem</t>
  </si>
  <si>
    <t>Altura geométrica de recalque e sucção:</t>
  </si>
  <si>
    <t>nem tem bomba</t>
  </si>
  <si>
    <t>Livre acesso para leitura / manut.:</t>
  </si>
  <si>
    <t>???</t>
  </si>
  <si>
    <t>Proj. Conj. Moto-bomba (ñ locar sobre cisterna):</t>
  </si>
  <si>
    <t xml:space="preserve">nem tem  </t>
  </si>
  <si>
    <t>Projeção do Conjunto Moto-bomba com suas características:</t>
  </si>
  <si>
    <t>Projeção do Reserv. Inferior:</t>
  </si>
  <si>
    <t>Com as dimensões e volumes descritos no m.d.</t>
  </si>
  <si>
    <t>Projeção do Reserv. Superior:</t>
  </si>
  <si>
    <t>Com visita, ventilação, extravasão e limpeza, seus</t>
  </si>
  <si>
    <t>materiais e diâmetros como no memorial descritivo.</t>
  </si>
  <si>
    <t>Verificar se a entrada de água está distante da sucção</t>
  </si>
  <si>
    <t>Esquema Vertical de Água Fria:</t>
  </si>
  <si>
    <t>Com cotas para verificação da altura manométrica</t>
  </si>
  <si>
    <t>Notificação</t>
  </si>
  <si>
    <t>1ª</t>
  </si>
  <si>
    <t>2ª</t>
  </si>
  <si>
    <t>Memorial:</t>
  </si>
  <si>
    <t>Pranchas:</t>
  </si>
  <si>
    <t>Documentos:</t>
  </si>
  <si>
    <t>Cópia solicitante:</t>
  </si>
  <si>
    <t>Devolução da Documentação do  Projeto:</t>
  </si>
  <si>
    <t>Entrega da Análise de Projeto</t>
  </si>
  <si>
    <t>Água</t>
  </si>
  <si>
    <t>Esgoto</t>
  </si>
  <si>
    <t>Carimbos e assinatura nos projetos:</t>
  </si>
  <si>
    <t>Carimbos e assinatura no memorial:</t>
  </si>
  <si>
    <t>Cópia do memorial, carimbado e assinado para arquivamento:</t>
  </si>
  <si>
    <t>Cópia do local que será feito o Abrigo Padrão</t>
  </si>
  <si>
    <t>Cópia ART</t>
  </si>
  <si>
    <t>São José, 01 de Junho de 2017</t>
  </si>
  <si>
    <t>AUTORIZAÇÃO DE LIGAÇÃO DE ÁGUA</t>
  </si>
  <si>
    <t>Protocolo SCI:</t>
  </si>
  <si>
    <t>Protocolo de Análise do Projeto:</t>
  </si>
  <si>
    <r>
      <rPr>
        <rFont val="Arial"/>
        <b val="true"/>
        <i val="false"/>
        <strike val="false"/>
        <color rgb="FF000000"/>
        <sz val="9"/>
        <u val="none"/>
      </rPr>
      <t xml:space="preserve">Obs.: </t>
    </r>
    <r>
      <rPr>
        <rFont val="Arial"/>
        <b val="false"/>
        <i val="false"/>
        <strike val="false"/>
        <color rgb="FF000000"/>
        <sz val="9"/>
        <u val="none"/>
      </rPr>
      <t xml:space="preserve">Válido para condomínios e edificações comerciais ou industriais</t>
    </r>
  </si>
  <si>
    <t>Dados do empreendimento</t>
  </si>
  <si>
    <t>Empreendimento</t>
  </si>
  <si>
    <t>Interessado</t>
  </si>
  <si>
    <t>Local</t>
  </si>
  <si>
    <t>Bairro</t>
  </si>
  <si>
    <t>S.A.A.:</t>
  </si>
  <si>
    <t>Número de economias</t>
  </si>
  <si>
    <t>Residenciais:</t>
  </si>
  <si>
    <t>Comerciais:</t>
  </si>
  <si>
    <t>Industriais:</t>
  </si>
  <si>
    <t>Tipo de comercial ou indústria:</t>
  </si>
  <si>
    <t>Número de pavimentos acima do logradouro:</t>
  </si>
  <si>
    <t>Altura de entrada da água no reservatório superior em relação ao nível do hidrômetro (m):</t>
  </si>
  <si>
    <t>Retirado em:</t>
  </si>
  <si>
    <t>_Cidade_, _Dia_ de _Mês_ de _Ano_.</t>
  </si>
  <si>
    <t>Uma cópia assinada pelo solicitante fica com a CASAN.</t>
  </si>
  <si>
    <t>Ass. Do Solicitante</t>
  </si>
  <si>
    <t>Observação:</t>
  </si>
  <si>
    <t>AUTORIZA-SE O PEDIDO DE LIGAÇÃO PARA A REFERIDA OBRA</t>
  </si>
  <si>
    <t>Para fins de projeto considerar pressão disponível  de 10mca.</t>
  </si>
  <si>
    <t>Diâmetro da Ligação:</t>
  </si>
  <si>
    <t>Diâmetro do hidrômetro:</t>
  </si>
  <si>
    <t>Vazão Característica do hidrômetro (Qn em m³/h):</t>
  </si>
  <si>
    <t>Volume mínimo da cisterna (L)</t>
  </si>
  <si>
    <t>Volume mínimo do reservatório superior (L)</t>
  </si>
  <si>
    <t>Dimensões do Abrigo Padrão:</t>
  </si>
  <si>
    <t>Autorizado em:</t>
  </si>
  <si>
    <t>Responsável CASAN</t>
  </si>
  <si>
    <t>Observação: A validade deste documento é de 03 (três) anos a partir da data de emissão.</t>
  </si>
  <si>
    <t>Matriz</t>
  </si>
  <si>
    <t>Rua Emílio Blum N.º 83 - Centro - Florianópolis - SC</t>
  </si>
  <si>
    <t>Ins. Est.: 251.835.880 - CGC: 82.508.433/0001-17</t>
  </si>
  <si>
    <t>Telefone Geral: (48) 3221-5000 / (48) 3221-5044</t>
  </si>
  <si>
    <t>CEP: 88.020-010</t>
  </si>
</sst>
</file>

<file path=xl/styles.xml><?xml version="1.0" encoding="utf-8"?>
<styleSheet xmlns="http://schemas.openxmlformats.org/spreadsheetml/2006/main" xml:space="preserve">
  <numFmts count="4">
    <numFmt numFmtId="164" formatCode="00"/>
    <numFmt numFmtId="165" formatCode="0.000"/>
    <numFmt numFmtId="166" formatCode="0.0"/>
    <numFmt numFmtId="167" formatCode="0.000000"/>
  </numFmts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FFFFFF"/>
      <name val="Arial"/>
    </font>
    <font>
      <b val="0"/>
      <i val="0"/>
      <strike val="0"/>
      <u val="none"/>
      <sz val="10"/>
      <color rgb="FF0000FF"/>
      <name val="Arial"/>
    </font>
    <font>
      <b val="0"/>
      <i val="0"/>
      <strike val="0"/>
      <u val="none"/>
      <sz val="10"/>
      <color rgb="FFFF0000"/>
      <name val="Arial"/>
    </font>
    <font>
      <b val="1"/>
      <i val="0"/>
      <strike val="0"/>
      <u val="none"/>
      <sz val="10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9"/>
      <color rgb="FF000080"/>
      <name val="Arial"/>
    </font>
    <font>
      <b val="1"/>
      <i val="0"/>
      <strike val="0"/>
      <u val="none"/>
      <sz val="10"/>
      <color rgb="FF0000FF"/>
      <name val="Arial"/>
    </font>
    <font>
      <b val="1"/>
      <i val="0"/>
      <strike val="0"/>
      <u val="none"/>
      <sz val="10"/>
      <color rgb="FFFF0000"/>
      <name val="Arial"/>
    </font>
    <font>
      <b val="1"/>
      <i val="0"/>
      <strike val="0"/>
      <u val="single"/>
      <sz val="13"/>
      <color rgb="FF000000"/>
      <name val="Arial"/>
    </font>
  </fonts>
  <fills count="7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000000"/>
        <bgColor rgb="FF003300"/>
      </patternFill>
    </fill>
    <fill>
      <patternFill patternType="solid">
        <fgColor rgb="FFFFFF00"/>
        <bgColor rgb="FFFFFF00"/>
      </patternFill>
    </fill>
    <fill>
      <patternFill patternType="solid">
        <fgColor rgb="FF808080"/>
        <bgColor rgb="FF969696"/>
      </patternFill>
    </fill>
    <fill>
      <patternFill patternType="solid">
        <fgColor rgb="FF969696"/>
        <bgColor rgb="FF808080"/>
      </patternFill>
    </fill>
    <fill>
      <patternFill patternType="solid">
        <fgColor rgb="FFC0C0C0"/>
        <bgColor rgb="FFCCCCFF"/>
      </patternFill>
    </fill>
  </fills>
  <borders count="21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38">
    <xf xfId="0" fontId="0" numFmtId="0" fillId="0" borderId="0" applyFont="0" applyNumberFormat="0" applyFill="0" applyBorder="0" applyAlignment="0" applyProtection="true">
      <alignment horizontal="general" vertical="bottom" textRotation="0" wrapText="false" shrinkToFit="false"/>
      <protection hidden="false"/>
    </xf>
    <xf xfId="0" fontId="0" numFmtId="0" fillId="0" borderId="0" applyFont="0" applyNumberFormat="0" applyFill="0" applyBorder="0" applyAlignment="1" applyProtection="true">
      <alignment horizontal="left" vertical="center" textRotation="0" wrapText="false" shrinkToFit="false"/>
      <protection hidden="false"/>
    </xf>
    <xf xfId="0" fontId="0" numFmtId="0" fillId="0" borderId="0" applyFont="0" applyNumberFormat="0" applyFill="0" applyBorder="0" applyAlignment="0" applyProtection="true">
      <alignment horizontal="general" vertical="bottom" textRotation="0" wrapText="false" shrinkToFit="false"/>
      <protection hidden="false"/>
    </xf>
    <xf xfId="0" fontId="1" numFmtId="0" fillId="2" borderId="0" applyFont="1" applyNumberFormat="0" applyFill="1" applyBorder="0" applyAlignment="1" applyProtection="true">
      <alignment horizontal="left" vertical="center" textRotation="0" wrapText="false" shrinkToFit="false"/>
      <protection hidden="false"/>
    </xf>
    <xf xfId="0" fontId="1" numFmtId="0" fillId="0" borderId="0" applyFont="1" applyNumberFormat="0" applyFill="0" applyBorder="0" applyAlignment="1" applyProtection="true">
      <alignment horizontal="left" vertical="center" textRotation="0" wrapText="false" shrinkToFit="false"/>
      <protection hidden="false"/>
    </xf>
    <xf xfId="0" fontId="0" numFmtId="0" fillId="0" borderId="0" applyFont="0" applyNumberFormat="0" applyFill="0" applyBorder="0" applyAlignment="1" applyProtection="true">
      <alignment horizontal="left" vertical="center" textRotation="0" wrapText="false" shrinkToFit="false"/>
      <protection hidden="false"/>
    </xf>
    <xf xfId="0" fontId="0" numFmtId="0" fillId="3" borderId="0" applyFont="0" applyNumberFormat="0" applyFill="1" applyBorder="0" applyAlignment="1" applyProtection="true">
      <alignment horizontal="left" vertical="center" textRotation="0" wrapText="false" shrinkToFit="false"/>
      <protection hidden="false"/>
    </xf>
    <xf xfId="0" fontId="0" numFmtId="0" fillId="0" borderId="0" applyFont="0" applyNumberFormat="0" applyFill="0" applyBorder="0" applyAlignment="1" applyProtection="true">
      <alignment horizontal="left" vertical="center" textRotation="0" wrapText="false" shrinkToFit="false"/>
      <protection hidden="false"/>
    </xf>
    <xf xfId="0" fontId="0" numFmtId="0" fillId="3" borderId="0" applyFont="0" applyNumberFormat="0" applyFill="1" applyBorder="0" applyAlignment="1" applyProtection="true">
      <alignment horizontal="left" vertical="center" textRotation="0" wrapText="false" shrinkToFit="false"/>
      <protection hidden="false"/>
    </xf>
    <xf xfId="0" fontId="0" numFmtId="49" fillId="3" borderId="0" applyFont="0" applyNumberFormat="1" applyFill="1" applyBorder="0" applyAlignment="1" applyProtection="true">
      <alignment horizontal="left" vertical="center" textRotation="0" wrapText="false" shrinkToFit="false"/>
      <protection hidden="false"/>
    </xf>
    <xf xfId="0" fontId="0" numFmtId="0" fillId="2" borderId="0" applyFont="0" applyNumberFormat="0" applyFill="1" applyBorder="0" applyAlignment="1" applyProtection="true">
      <alignment horizontal="left" vertical="center" textRotation="0" wrapText="false" shrinkToFit="false"/>
      <protection hidden="false"/>
    </xf>
    <xf xfId="0" fontId="0" numFmtId="0" fillId="3" borderId="0" applyFont="0" applyNumberFormat="0" applyFill="1" applyBorder="0" applyAlignment="1" applyProtection="true">
      <alignment horizontal="left" vertical="center" textRotation="0" wrapText="false" shrinkToFit="false"/>
      <protection hidden="false"/>
    </xf>
    <xf xfId="0" fontId="0" numFmtId="0" fillId="0" borderId="0" applyFont="0" applyNumberFormat="0" applyFill="0" applyBorder="0" applyAlignment="1" applyProtection="true">
      <alignment horizontal="general" vertical="center" textRotation="0" wrapText="false" shrinkToFit="false"/>
      <protection hidden="false"/>
    </xf>
    <xf xfId="0" fontId="1" numFmtId="0" fillId="4" borderId="0" applyFont="1" applyNumberFormat="0" applyFill="1" applyBorder="0" applyAlignment="1" applyProtection="true">
      <alignment horizontal="left" vertical="center" textRotation="0" wrapText="false" shrinkToFit="false"/>
      <protection hidden="false"/>
    </xf>
    <xf xfId="0" fontId="1" numFmtId="0" fillId="5" borderId="0" applyFont="1" applyNumberFormat="0" applyFill="1" applyBorder="0" applyAlignment="1" applyProtection="true">
      <alignment horizontal="left" vertical="center" textRotation="0" wrapText="false" shrinkToFit="false"/>
      <protection hidden="false"/>
    </xf>
    <xf xfId="0" fontId="0" numFmtId="0" fillId="5" borderId="0" applyFont="0" applyNumberFormat="0" applyFill="1" applyBorder="0" applyAlignment="1" applyProtection="true">
      <alignment horizontal="left" vertical="center" textRotation="0" wrapText="false" shrinkToFit="false"/>
      <protection hidden="false"/>
    </xf>
    <xf xfId="0" fontId="0" numFmtId="0" fillId="0" borderId="0" applyFont="0" applyNumberFormat="0" applyFill="0" applyBorder="0" applyAlignment="1" applyProtection="true">
      <alignment horizontal="left" vertical="center" textRotation="0" wrapText="false" shrinkToFit="false"/>
      <protection hidden="false"/>
    </xf>
    <xf xfId="0" fontId="0" numFmtId="164" fillId="3" borderId="0" applyFont="0" applyNumberFormat="1" applyFill="1" applyBorder="0" applyAlignment="1" applyProtection="true">
      <alignment horizontal="left" vertical="center" textRotation="0" wrapText="false" shrinkToFit="false"/>
      <protection hidden="false"/>
    </xf>
    <xf xfId="0" fontId="0" numFmtId="164" fillId="3" borderId="0" applyFont="0" applyNumberFormat="1" applyFill="1" applyBorder="0" applyAlignment="1" applyProtection="true">
      <alignment horizontal="left" vertical="center" textRotation="0" wrapText="false" shrinkToFit="false"/>
      <protection hidden="false"/>
    </xf>
    <xf xfId="0" fontId="2" numFmtId="1" fillId="3" borderId="0" applyFont="1" applyNumberFormat="1" applyFill="1" applyBorder="0" applyAlignment="1" applyProtection="true">
      <alignment horizontal="left" vertical="center" textRotation="0" wrapText="false" shrinkToFit="false"/>
      <protection hidden="false"/>
    </xf>
    <xf xfId="0" fontId="2" numFmtId="0" fillId="0" borderId="0" applyFont="1" applyNumberFormat="0" applyFill="0" applyBorder="0" applyAlignment="1" applyProtection="true">
      <alignment horizontal="left" vertical="center" textRotation="0" wrapText="false" shrinkToFit="false"/>
      <protection hidden="false"/>
    </xf>
    <xf xfId="0" fontId="3" numFmtId="0" fillId="3" borderId="0" applyFont="1" applyNumberFormat="0" applyFill="1" applyBorder="0" applyAlignment="1" applyProtection="true">
      <alignment horizontal="left" vertical="center" textRotation="0" wrapText="false" shrinkToFit="false"/>
      <protection hidden="false"/>
    </xf>
    <xf xfId="0" fontId="3" numFmtId="0" fillId="3" borderId="0" applyFont="1" applyNumberFormat="0" applyFill="1" applyBorder="0" applyAlignment="1" applyProtection="true">
      <alignment horizontal="left" vertical="center" textRotation="0" wrapText="false" shrinkToFit="false"/>
      <protection hidden="false"/>
    </xf>
    <xf xfId="0" fontId="2" numFmtId="1" fillId="0" borderId="0" applyFont="1" applyNumberFormat="1" applyFill="0" applyBorder="0" applyAlignment="1" applyProtection="true">
      <alignment horizontal="left" vertical="center" textRotation="0" wrapText="false" shrinkToFit="false"/>
      <protection hidden="false"/>
    </xf>
    <xf xfId="0" fontId="2" numFmtId="1" fillId="3" borderId="0" applyFont="1" applyNumberFormat="1" applyFill="1" applyBorder="0" applyAlignment="1" applyProtection="true">
      <alignment horizontal="left" vertical="center" textRotation="0" wrapText="false" shrinkToFit="false"/>
      <protection hidden="false"/>
    </xf>
    <xf xfId="0" fontId="2" numFmtId="0" fillId="0" borderId="0" applyFont="1" applyNumberFormat="0" applyFill="0" applyBorder="0" applyAlignment="1" applyProtection="true">
      <alignment horizontal="left" vertical="center" textRotation="0" wrapText="false" shrinkToFit="false"/>
      <protection hidden="false"/>
    </xf>
    <xf xfId="0" fontId="2" numFmtId="165" fillId="3" borderId="0" applyFont="1" applyNumberFormat="1" applyFill="1" applyBorder="0" applyAlignment="1" applyProtection="true">
      <alignment horizontal="left" vertical="center" textRotation="0" wrapText="false" shrinkToFit="false"/>
      <protection hidden="false"/>
    </xf>
    <xf xfId="0" fontId="3" numFmtId="0" fillId="3" borderId="0" applyFont="1" applyNumberFormat="0" applyFill="1" applyBorder="0" applyAlignment="1" applyProtection="true">
      <alignment horizontal="left" vertical="center" textRotation="0" wrapText="false" shrinkToFit="false"/>
      <protection hidden="false"/>
    </xf>
    <xf xfId="0" fontId="2" numFmtId="0" fillId="3" borderId="0" applyFont="1" applyNumberFormat="0" applyFill="1" applyBorder="0" applyAlignment="1" applyProtection="true">
      <alignment horizontal="left" vertical="center" textRotation="0" wrapText="false" shrinkToFit="false"/>
      <protection hidden="false"/>
    </xf>
    <xf xfId="0" fontId="2" numFmtId="0" fillId="3" borderId="0" applyFont="1" applyNumberFormat="0" applyFill="1" applyBorder="0" applyAlignment="1" applyProtection="true">
      <alignment horizontal="left" vertical="center" textRotation="0" wrapText="false" shrinkToFit="false"/>
      <protection hidden="false"/>
    </xf>
    <xf xfId="0" fontId="0" numFmtId="9" fillId="0" borderId="0" applyFont="0" applyNumberFormat="1" applyFill="0" applyBorder="0" applyAlignment="1" applyProtection="true">
      <alignment horizontal="left" vertical="center" textRotation="0" wrapText="false" shrinkToFit="false"/>
      <protection hidden="false"/>
    </xf>
    <xf xfId="0" fontId="0" numFmtId="1" fillId="0" borderId="0" applyFont="0" applyNumberFormat="1" applyFill="0" applyBorder="0" applyAlignment="1" applyProtection="true">
      <alignment horizontal="left" vertical="center" textRotation="0" wrapText="false" shrinkToFit="false"/>
      <protection hidden="false"/>
    </xf>
    <xf xfId="0" fontId="0" numFmtId="166" fillId="0" borderId="0" applyFont="0" applyNumberFormat="1" applyFill="0" applyBorder="0" applyAlignment="1" applyProtection="true">
      <alignment horizontal="left" vertical="center" textRotation="0" wrapText="false" shrinkToFit="false"/>
      <protection hidden="false"/>
    </xf>
    <xf xfId="0" fontId="0" numFmtId="1" fillId="3" borderId="0" applyFont="0" applyNumberFormat="1" applyFill="1" applyBorder="0" applyAlignment="1" applyProtection="true">
      <alignment horizontal="left" vertical="center" textRotation="0" wrapText="false" shrinkToFit="false"/>
      <protection hidden="false"/>
    </xf>
    <xf xfId="0" fontId="2" numFmtId="1" fillId="0" borderId="0" applyFont="1" applyNumberFormat="1" applyFill="0" applyBorder="0" applyAlignment="1" applyProtection="true">
      <alignment horizontal="left" vertical="center" textRotation="0" wrapText="false" shrinkToFit="false"/>
      <protection hidden="false"/>
    </xf>
    <xf xfId="0" fontId="2" numFmtId="0" fillId="0" borderId="0" applyFont="1" applyNumberFormat="0" applyFill="0" applyBorder="0" applyAlignment="1" applyProtection="true">
      <alignment horizontal="left" vertical="center" textRotation="0" wrapText="false" shrinkToFit="false"/>
      <protection hidden="false"/>
    </xf>
    <xf xfId="0" fontId="2" numFmtId="166" fillId="0" borderId="0" applyFont="1" applyNumberFormat="1" applyFill="0" applyBorder="0" applyAlignment="1" applyProtection="true">
      <alignment horizontal="left" vertical="center" textRotation="0" wrapText="false" shrinkToFit="false"/>
      <protection hidden="false"/>
    </xf>
    <xf xfId="0" fontId="4" numFmtId="0" fillId="0" borderId="0" applyFont="1" applyNumberFormat="0" applyFill="0" applyBorder="0" applyAlignment="1" applyProtection="true">
      <alignment horizontal="left" vertical="center" textRotation="0" wrapText="false" shrinkToFit="false"/>
      <protection hidden="false"/>
    </xf>
    <xf xfId="0" fontId="2" numFmtId="2" fillId="0" borderId="0" applyFont="1" applyNumberFormat="1" applyFill="0" applyBorder="0" applyAlignment="1" applyProtection="true">
      <alignment horizontal="left" vertical="center" textRotation="0" wrapText="false" shrinkToFit="false"/>
      <protection hidden="false"/>
    </xf>
    <xf xfId="0" fontId="2" numFmtId="167" fillId="0" borderId="0" applyFont="1" applyNumberFormat="1" applyFill="0" applyBorder="0" applyAlignment="1" applyProtection="true">
      <alignment horizontal="left" vertical="center" textRotation="0" wrapText="false" shrinkToFit="false"/>
      <protection hidden="false"/>
    </xf>
    <xf xfId="0" fontId="0" numFmtId="1" fillId="3" borderId="0" applyFont="0" applyNumberFormat="1" applyFill="1" applyBorder="0" applyAlignment="1" applyProtection="true">
      <alignment horizontal="left" vertical="center" textRotation="0" wrapText="false" shrinkToFit="false"/>
      <protection hidden="false"/>
    </xf>
    <xf xfId="0" fontId="1" numFmtId="0" fillId="6" borderId="0" applyFont="1" applyNumberFormat="0" applyFill="1" applyBorder="0" applyAlignment="1" applyProtection="true">
      <alignment horizontal="left" vertical="center" textRotation="0" wrapText="false" shrinkToFit="false"/>
      <protection hidden="false"/>
    </xf>
    <xf xfId="0" fontId="0" numFmtId="0" fillId="6" borderId="0" applyFont="0" applyNumberFormat="0" applyFill="1" applyBorder="0" applyAlignment="1" applyProtection="true">
      <alignment horizontal="left" vertical="center" textRotation="0" wrapText="false" shrinkToFit="false"/>
      <protection hidden="false"/>
    </xf>
    <xf xfId="0" fontId="1" numFmtId="0" fillId="6" borderId="0" applyFont="1" applyNumberFormat="0" applyFill="1" applyBorder="0" applyAlignment="1" applyProtection="true">
      <alignment horizontal="left" vertical="center" textRotation="0" wrapText="false" shrinkToFit="false"/>
      <protection hidden="false"/>
    </xf>
    <xf xfId="0" fontId="2" numFmtId="165" fillId="0" borderId="0" applyFont="1" applyNumberFormat="1" applyFill="0" applyBorder="0" applyAlignment="1" applyProtection="true">
      <alignment horizontal="left" vertical="center" textRotation="0" wrapText="false" shrinkToFit="false"/>
      <protection hidden="false"/>
    </xf>
    <xf xfId="0" fontId="3" numFmtId="9" fillId="0" borderId="0" applyFont="1" applyNumberFormat="1" applyFill="0" applyBorder="0" applyAlignment="1" applyProtection="true">
      <alignment horizontal="left" vertical="center" textRotation="0" wrapText="false" shrinkToFit="false"/>
      <protection hidden="false"/>
    </xf>
    <xf xfId="0" fontId="0" numFmtId="0" fillId="3" borderId="0" applyFont="0" applyNumberFormat="0" applyFill="1" applyBorder="0" applyAlignment="1" applyProtection="true">
      <alignment horizontal="left" vertical="center" textRotation="0" wrapText="false" shrinkToFit="false"/>
      <protection hidden="false"/>
    </xf>
    <xf xfId="0" fontId="0" numFmtId="2" fillId="3" borderId="0" applyFont="0" applyNumberFormat="1" applyFill="1" applyBorder="0" applyAlignment="1" applyProtection="true">
      <alignment horizontal="left" vertical="center" textRotation="0" wrapText="false" shrinkToFit="false"/>
      <protection hidden="false"/>
    </xf>
    <xf xfId="0" fontId="0" numFmtId="2" fillId="0" borderId="0" applyFont="0" applyNumberFormat="1" applyFill="0" applyBorder="0" applyAlignment="1" applyProtection="true">
      <alignment horizontal="left" vertical="center" textRotation="0" wrapText="false" shrinkToFit="false"/>
      <protection hidden="false"/>
    </xf>
    <xf xfId="0" fontId="0" numFmtId="2" fillId="3" borderId="0" applyFont="0" applyNumberFormat="1" applyFill="1" applyBorder="0" applyAlignment="1" applyProtection="true">
      <alignment horizontal="left" vertical="center" textRotation="0" wrapText="false" shrinkToFit="false"/>
      <protection hidden="false"/>
    </xf>
    <xf xfId="0" fontId="0" numFmtId="49" fillId="3" borderId="0" applyFont="0" applyNumberFormat="1" applyFill="1" applyBorder="0" applyAlignment="1" applyProtection="true">
      <alignment horizontal="left" vertical="center" textRotation="0" wrapText="false" shrinkToFit="false"/>
      <protection hidden="false"/>
    </xf>
    <xf xfId="0" fontId="0" numFmtId="0" fillId="0" borderId="0" applyFont="0" applyNumberFormat="0" applyFill="0" applyBorder="0" applyAlignment="1" applyProtection="true">
      <alignment horizontal="left" vertical="bottom" textRotation="0" wrapText="false" shrinkToFit="false"/>
      <protection hidden="false"/>
    </xf>
    <xf xfId="0" fontId="1" numFmtId="0" fillId="0" borderId="0" applyFont="1" applyNumberFormat="0" applyFill="0" applyBorder="0" applyAlignment="1" applyProtection="true">
      <alignment horizontal="left" vertical="bottom" textRotation="0" wrapText="false" shrinkToFit="false"/>
      <protection hidden="false"/>
    </xf>
    <xf xfId="0" fontId="0" numFmtId="0" fillId="3" borderId="0" applyFont="0" applyNumberFormat="0" applyFill="1" applyBorder="0" applyAlignment="1" applyProtection="true">
      <alignment horizontal="right" vertical="center" textRotation="0" wrapText="false" shrinkToFit="false"/>
      <protection hidden="false"/>
    </xf>
    <xf xfId="0" fontId="0" numFmtId="0" fillId="0" borderId="0" applyFont="0" applyNumberFormat="0" applyFill="0" applyBorder="0" applyAlignment="0" applyProtection="true">
      <alignment horizontal="general" vertical="bottom" textRotation="0" wrapText="false" shrinkToFit="false"/>
      <protection locked="false" hidden="false"/>
    </xf>
    <xf xfId="0" fontId="0" numFmtId="0" fillId="0" borderId="1" applyFont="0" applyNumberFormat="0" applyFill="0" applyBorder="1" applyAlignment="0" applyProtection="true">
      <alignment horizontal="general" vertical="bottom" textRotation="0" wrapText="false" shrinkToFit="false"/>
      <protection locked="false" hidden="false"/>
    </xf>
    <xf xfId="0" fontId="0" numFmtId="0" fillId="0" borderId="2" applyFont="0" applyNumberFormat="0" applyFill="0" applyBorder="1" applyAlignment="0" applyProtection="true">
      <alignment horizontal="general" vertical="bottom" textRotation="0" wrapText="false" shrinkToFit="false"/>
      <protection locked="false" hidden="false"/>
    </xf>
    <xf xfId="0" fontId="0" numFmtId="0" fillId="0" borderId="3" applyFont="0" applyNumberFormat="0" applyFill="0" applyBorder="1" applyAlignment="0" applyProtection="true">
      <alignment horizontal="general" vertical="bottom" textRotation="0" wrapText="false" shrinkToFit="false"/>
      <protection locked="false" hidden="false"/>
    </xf>
    <xf xfId="0" fontId="0" numFmtId="0" fillId="0" borderId="4" applyFont="0" applyNumberFormat="0" applyFill="0" applyBorder="1" applyAlignment="0" applyProtection="true">
      <alignment horizontal="general" vertical="bottom" textRotation="0" wrapText="false" shrinkToFit="false"/>
      <protection locked="false" hidden="false"/>
    </xf>
    <xf xfId="0" fontId="0" numFmtId="0" fillId="0" borderId="0" applyFont="0" applyNumberFormat="0" applyFill="0" applyBorder="0" applyAlignment="0" applyProtection="true">
      <alignment horizontal="general" vertical="bottom" textRotation="0" wrapText="false" shrinkToFit="false"/>
      <protection locked="false" hidden="false"/>
    </xf>
    <xf xfId="0" fontId="0" numFmtId="0" fillId="0" borderId="5" applyFont="0" applyNumberFormat="0" applyFill="0" applyBorder="1" applyAlignment="0" applyProtection="true">
      <alignment horizontal="general" vertical="bottom" textRotation="0" wrapText="false" shrinkToFit="false"/>
      <protection locked="false" hidden="false"/>
    </xf>
    <xf xfId="0" fontId="4" numFmtId="0" fillId="0" borderId="4" applyFont="1" applyNumberFormat="0" applyFill="0" applyBorder="1" applyAlignment="1" applyProtection="true">
      <alignment horizontal="general" vertical="center" textRotation="0" wrapText="false" shrinkToFit="false"/>
      <protection locked="false" hidden="false"/>
    </xf>
    <xf xfId="0" fontId="4" numFmtId="0" fillId="6" borderId="6" applyFont="1" applyNumberFormat="0" applyFill="1" applyBorder="1" applyAlignment="1" applyProtection="true">
      <alignment horizontal="center" vertical="center" textRotation="0" wrapText="false" shrinkToFit="false"/>
      <protection locked="false" hidden="false"/>
    </xf>
    <xf xfId="0" fontId="4" numFmtId="0" fillId="0" borderId="4" applyFont="1" applyNumberFormat="0" applyFill="0" applyBorder="1" applyAlignment="0" applyProtection="true">
      <alignment horizontal="general" vertical="bottom" textRotation="0" wrapText="false" shrinkToFit="false"/>
      <protection locked="false" hidden="false"/>
    </xf>
    <xf xfId="0" fontId="4" numFmtId="0" fillId="0" borderId="0" applyFont="1" applyNumberFormat="0" applyFill="0" applyBorder="0" applyAlignment="0" applyProtection="true">
      <alignment horizontal="general" vertical="bottom" textRotation="0" wrapText="false" shrinkToFit="false"/>
      <protection locked="false" hidden="false"/>
    </xf>
    <xf xfId="0" fontId="4" numFmtId="0" fillId="0" borderId="0" applyFont="1" applyNumberFormat="0" applyFill="0" applyBorder="0" applyAlignment="0" applyProtection="true">
      <alignment horizontal="general" vertical="bottom" textRotation="0" wrapText="false" shrinkToFit="false"/>
      <protection locked="false" hidden="false"/>
    </xf>
    <xf xfId="0" fontId="4" numFmtId="0" fillId="0" borderId="5" applyFont="1" applyNumberFormat="0" applyFill="0" applyBorder="1" applyAlignment="0" applyProtection="true">
      <alignment horizontal="general" vertical="bottom" textRotation="0" wrapText="false" shrinkToFit="false"/>
      <protection locked="false" hidden="false"/>
    </xf>
    <xf xfId="0" fontId="0" numFmtId="0" fillId="0" borderId="4" applyFont="0" applyNumberFormat="0" applyFill="0" applyBorder="1" applyAlignment="0" applyProtection="true">
      <alignment horizontal="general" vertical="bottom" textRotation="0" wrapText="false" shrinkToFit="false"/>
      <protection locked="false" hidden="false"/>
    </xf>
    <xf xfId="0" fontId="0" numFmtId="0" fillId="0" borderId="0" applyFont="0" applyNumberFormat="0" applyFill="0" applyBorder="0" applyAlignment="1" applyProtection="true">
      <alignment horizontal="right" vertical="bottom" textRotation="0" wrapText="false" shrinkToFit="false"/>
      <protection locked="false" hidden="false"/>
    </xf>
    <xf xfId="0" fontId="4" numFmtId="0" fillId="0" borderId="5" applyFont="1" applyNumberFormat="0" applyFill="0" applyBorder="1" applyAlignment="1" applyProtection="true">
      <alignment horizontal="center" vertical="bottom" textRotation="0" wrapText="false" shrinkToFit="false"/>
      <protection locked="false" hidden="false"/>
    </xf>
    <xf xfId="0" fontId="0" numFmtId="0" fillId="0" borderId="0" applyFont="0" applyNumberFormat="0" applyFill="0" applyBorder="0" applyAlignment="1" applyProtection="true">
      <alignment horizontal="right" vertical="bottom" textRotation="0" wrapText="false" shrinkToFit="false"/>
      <protection locked="false" hidden="false"/>
    </xf>
    <xf xfId="0" fontId="0" numFmtId="0" fillId="0" borderId="0" applyFont="0" applyNumberFormat="0" applyFill="0" applyBorder="0" applyAlignment="0" applyProtection="true">
      <alignment horizontal="general" vertical="bottom" textRotation="0" wrapText="false" shrinkToFit="false"/>
      <protection locked="false" hidden="false"/>
    </xf>
    <xf xfId="0" fontId="4" numFmtId="0" fillId="0" borderId="5" applyFont="1" applyNumberFormat="0" applyFill="0" applyBorder="1" applyAlignment="0" applyProtection="true">
      <alignment horizontal="general" vertical="bottom" textRotation="0" wrapText="false" shrinkToFit="false"/>
      <protection locked="false" hidden="false"/>
    </xf>
    <xf xfId="0" fontId="4" numFmtId="0" fillId="0" borderId="0" applyFont="1" applyNumberFormat="0" applyFill="0" applyBorder="0" applyAlignment="1" applyProtection="true">
      <alignment horizontal="center" vertical="bottom" textRotation="0" wrapText="false" shrinkToFit="false"/>
      <protection locked="false" hidden="false"/>
    </xf>
    <xf xfId="0" fontId="0" numFmtId="0" fillId="0" borderId="0" applyFont="0" applyNumberFormat="0" applyFill="0" applyBorder="0" applyAlignment="0" applyProtection="true">
      <alignment horizontal="general" vertical="bottom" textRotation="0" wrapText="false" shrinkToFit="false"/>
      <protection locked="false" hidden="false"/>
    </xf>
    <xf xfId="0" fontId="0" numFmtId="0" fillId="0" borderId="0" applyFont="0" applyNumberFormat="0" applyFill="0" applyBorder="0" applyAlignment="0" applyProtection="true">
      <alignment horizontal="general" vertical="bottom" textRotation="0" wrapText="false" shrinkToFit="false"/>
      <protection locked="false" hidden="false"/>
    </xf>
    <xf xfId="0" fontId="0" numFmtId="0" fillId="0" borderId="7" applyFont="0" applyNumberFormat="0" applyFill="0" applyBorder="1" applyAlignment="0" applyProtection="true">
      <alignment horizontal="general" vertical="bottom" textRotation="0" wrapText="false" shrinkToFit="false"/>
      <protection locked="false" hidden="false"/>
    </xf>
    <xf xfId="0" fontId="0" numFmtId="0" fillId="0" borderId="8" applyFont="0" applyNumberFormat="0" applyFill="0" applyBorder="1" applyAlignment="0" applyProtection="true">
      <alignment horizontal="general" vertical="bottom" textRotation="0" wrapText="false" shrinkToFit="false"/>
      <protection locked="false" hidden="false"/>
    </xf>
    <xf xfId="0" fontId="4" numFmtId="0" fillId="6" borderId="9" applyFont="1" applyNumberFormat="0" applyFill="1" applyBorder="1" applyAlignment="1" applyProtection="true">
      <alignment horizontal="center" vertical="bottom" textRotation="0" wrapText="false" shrinkToFit="false"/>
      <protection locked="false" hidden="false"/>
    </xf>
    <xf xfId="0" fontId="0" numFmtId="0" fillId="0" borderId="4" applyFont="0" applyNumberFormat="0" applyFill="0" applyBorder="1" applyAlignment="0" applyProtection="true">
      <alignment horizontal="general" vertical="bottom" textRotation="0" wrapText="false" shrinkToFit="false"/>
      <protection locked="false" hidden="false"/>
    </xf>
    <xf xfId="0" fontId="0" numFmtId="0" fillId="0" borderId="5" applyFont="0" applyNumberFormat="0" applyFill="0" applyBorder="1" applyAlignment="0" applyProtection="true">
      <alignment horizontal="general" vertical="bottom" textRotation="0" wrapText="false" shrinkToFit="false"/>
      <protection locked="false" hidden="false"/>
    </xf>
    <xf xfId="0" fontId="0" numFmtId="0" fillId="0" borderId="0" applyFont="0" applyNumberFormat="0" applyFill="0" applyBorder="0" applyAlignment="1" applyProtection="true">
      <alignment horizontal="left" vertical="bottom" textRotation="0" wrapText="false" shrinkToFit="false"/>
      <protection locked="false" hidden="false"/>
    </xf>
    <xf xfId="0" fontId="0" numFmtId="0" fillId="0" borderId="0" applyFont="0" applyNumberFormat="0" applyFill="0" applyBorder="0" applyAlignment="1" applyProtection="true">
      <alignment horizontal="left" vertical="bottom" textRotation="0" wrapText="false" shrinkToFit="false"/>
      <protection locked="false" hidden="false"/>
    </xf>
    <xf xfId="0" fontId="0" numFmtId="0" fillId="0" borderId="5" applyFont="0" applyNumberFormat="0" applyFill="0" applyBorder="1" applyAlignment="1" applyProtection="true">
      <alignment horizontal="left" vertical="bottom" textRotation="0" wrapText="false" shrinkToFit="false"/>
      <protection locked="false" hidden="false"/>
    </xf>
    <xf xfId="0" fontId="0" numFmtId="0" fillId="6" borderId="9" applyFont="0" applyNumberFormat="0" applyFill="1" applyBorder="1" applyAlignment="1" applyProtection="true">
      <alignment horizontal="center" vertical="bottom" textRotation="0" wrapText="false" shrinkToFit="false"/>
      <protection locked="false" hidden="false"/>
    </xf>
    <xf xfId="0" fontId="0" numFmtId="0" fillId="0" borderId="10" applyFont="0" applyNumberFormat="0" applyFill="0" applyBorder="1" applyAlignment="0" applyProtection="true">
      <alignment horizontal="general" vertical="bottom" textRotation="0" wrapText="false" shrinkToFit="false"/>
      <protection locked="false" hidden="false"/>
    </xf>
    <xf xfId="0" fontId="0" numFmtId="0" fillId="0" borderId="11" applyFont="0" applyNumberFormat="0" applyFill="0" applyBorder="1" applyAlignment="0" applyProtection="true">
      <alignment horizontal="general" vertical="bottom" textRotation="0" wrapText="false" shrinkToFit="false"/>
      <protection locked="false" hidden="false"/>
    </xf>
    <xf xfId="0" fontId="0" numFmtId="0" fillId="6" borderId="6" applyFont="0" applyNumberFormat="0" applyFill="1" applyBorder="1" applyAlignment="1" applyProtection="true">
      <alignment horizontal="center" vertical="bottom" textRotation="0" wrapText="false" shrinkToFit="false"/>
      <protection locked="false" hidden="false"/>
    </xf>
    <xf xfId="0" fontId="0" numFmtId="1" fillId="6" borderId="9" applyFont="0" applyNumberFormat="1" applyFill="1" applyBorder="1" applyAlignment="1" applyProtection="true">
      <alignment horizontal="center" vertical="bottom" textRotation="0" wrapText="false" shrinkToFit="false"/>
      <protection locked="false" hidden="false"/>
    </xf>
    <xf xfId="0" fontId="0" numFmtId="0" fillId="0" borderId="0" applyFont="0" applyNumberFormat="0" applyFill="0" applyBorder="0" applyAlignment="0" applyProtection="true">
      <alignment horizontal="general" vertical="bottom" textRotation="0" wrapText="false" shrinkToFit="false"/>
      <protection locked="false" hidden="false"/>
    </xf>
    <xf xfId="0" fontId="0" numFmtId="3" fillId="6" borderId="9" applyFont="0" applyNumberFormat="1" applyFill="1" applyBorder="1" applyAlignment="1" applyProtection="true">
      <alignment horizontal="center" vertical="bottom" textRotation="0" wrapText="false" shrinkToFit="false"/>
      <protection locked="false" hidden="false"/>
    </xf>
    <xf xfId="0" fontId="0" numFmtId="0" fillId="0" borderId="0" applyFont="0" applyNumberFormat="0" applyFill="0" applyBorder="0" applyAlignment="1" applyProtection="true">
      <alignment horizontal="right" vertical="bottom" textRotation="0" wrapText="false" shrinkToFit="false"/>
      <protection locked="false" hidden="false"/>
    </xf>
    <xf xfId="0" fontId="0" numFmtId="0" fillId="0" borderId="12" applyFont="0" applyNumberFormat="0" applyFill="0" applyBorder="1" applyAlignment="0" applyProtection="true">
      <alignment horizontal="general" vertical="bottom" textRotation="0" wrapText="false" shrinkToFit="false"/>
      <protection locked="false" hidden="false"/>
    </xf>
    <xf xfId="0" fontId="4" numFmtId="0" fillId="0" borderId="4" applyFont="1" applyNumberFormat="0" applyFill="0" applyBorder="1" applyAlignment="0" applyProtection="true">
      <alignment horizontal="general" vertical="bottom" textRotation="0" wrapText="false" shrinkToFit="false"/>
      <protection locked="false" hidden="false"/>
    </xf>
    <xf xfId="0" fontId="4" numFmtId="0" fillId="0" borderId="0" applyFont="1" applyNumberFormat="0" applyFill="0" applyBorder="0" applyAlignment="1" applyProtection="true">
      <alignment horizontal="center" vertical="bottom" textRotation="0" wrapText="false" shrinkToFit="false"/>
      <protection locked="false" hidden="false"/>
    </xf>
    <xf xfId="0" fontId="5" numFmtId="0" fillId="0" borderId="4" applyFont="1" applyNumberFormat="0" applyFill="0" applyBorder="1" applyAlignment="0" applyProtection="true">
      <alignment horizontal="general" vertical="bottom" textRotation="0" wrapText="false" shrinkToFit="false"/>
      <protection hidden="false"/>
    </xf>
    <xf xfId="0" fontId="4" numFmtId="0" fillId="0" borderId="0" applyFont="1" applyNumberFormat="0" applyFill="0" applyBorder="0" applyAlignment="0" applyProtection="true">
      <alignment horizontal="general" vertical="bottom" textRotation="0" wrapText="false" shrinkToFit="false"/>
      <protection hidden="false"/>
    </xf>
    <xf xfId="0" fontId="4" numFmtId="0" fillId="0" borderId="0" applyFont="1" applyNumberFormat="0" applyFill="0" applyBorder="0" applyAlignment="0" applyProtection="true">
      <alignment horizontal="general" vertical="bottom" textRotation="0" wrapText="false" shrinkToFit="false"/>
      <protection hidden="false"/>
    </xf>
    <xf xfId="0" fontId="4" numFmtId="0" fillId="0" borderId="1" applyFont="1" applyNumberFormat="0" applyFill="0" applyBorder="1" applyAlignment="0" applyProtection="true">
      <alignment horizontal="general" vertical="bottom" textRotation="0" wrapText="false" shrinkToFit="false"/>
      <protection hidden="false"/>
    </xf>
    <xf xfId="0" fontId="0" numFmtId="0" fillId="0" borderId="2" applyFont="0" applyNumberFormat="0" applyFill="0" applyBorder="1" applyAlignment="0" applyProtection="true">
      <alignment horizontal="general" vertical="bottom" textRotation="0" wrapText="false" shrinkToFit="false"/>
      <protection hidden="false"/>
    </xf>
    <xf xfId="0" fontId="0" numFmtId="0" fillId="0" borderId="4" applyFont="0" applyNumberFormat="0" applyFill="0" applyBorder="1" applyAlignment="0" applyProtection="true">
      <alignment horizontal="general" vertical="bottom" textRotation="0" wrapText="false" shrinkToFit="false"/>
      <protection hidden="false"/>
    </xf>
    <xf xfId="0" fontId="0" numFmtId="0" fillId="0" borderId="4" applyFont="0" applyNumberFormat="0" applyFill="0" applyBorder="1" applyAlignment="0" applyProtection="true">
      <alignment horizontal="general" vertical="bottom" textRotation="0" wrapText="false" shrinkToFit="false"/>
      <protection hidden="false"/>
    </xf>
    <xf xfId="0" fontId="0" numFmtId="0" fillId="0" borderId="0" applyFont="0" applyNumberFormat="0" applyFill="0" applyBorder="0" applyAlignment="0" applyProtection="true">
      <alignment horizontal="general" vertical="bottom" textRotation="0" wrapText="false" shrinkToFit="false"/>
      <protection hidden="false"/>
    </xf>
    <xf xfId="0" fontId="4" numFmtId="0" fillId="0" borderId="13" applyFont="1" applyNumberFormat="0" applyFill="0" applyBorder="1" applyAlignment="0" applyProtection="true">
      <alignment horizontal="general" vertical="bottom" textRotation="0" wrapText="false" shrinkToFit="false"/>
      <protection hidden="false"/>
    </xf>
    <xf xfId="0" fontId="0" numFmtId="0" fillId="0" borderId="7" applyFont="0" applyNumberFormat="0" applyFill="0" applyBorder="1" applyAlignment="0" applyProtection="true">
      <alignment horizontal="general" vertical="bottom" textRotation="0" wrapText="false" shrinkToFit="false"/>
      <protection hidden="false"/>
    </xf>
    <xf xfId="0" fontId="0" numFmtId="0" fillId="0" borderId="4" applyFont="0" applyNumberFormat="0" applyFill="0" applyBorder="1" applyAlignment="0" applyProtection="true">
      <alignment horizontal="general" vertical="bottom" textRotation="0" wrapText="false" shrinkToFit="false"/>
      <protection hidden="false"/>
    </xf>
    <xf xfId="0" fontId="0" numFmtId="0" fillId="0" borderId="0" applyFont="0" applyNumberFormat="0" applyFill="0" applyBorder="0" applyAlignment="0" applyProtection="true">
      <alignment horizontal="general" vertical="bottom" textRotation="0" wrapText="false" shrinkToFit="false"/>
      <protection hidden="false"/>
    </xf>
    <xf xfId="0" fontId="0" numFmtId="0" fillId="0" borderId="0" applyFont="0" applyNumberFormat="0" applyFill="0" applyBorder="0" applyAlignment="0" applyProtection="true">
      <alignment horizontal="general" vertical="bottom" textRotation="0" wrapText="false" shrinkToFit="false"/>
      <protection hidden="false"/>
    </xf>
    <xf xfId="0" fontId="0" numFmtId="0" fillId="0" borderId="10" applyFont="0" applyNumberFormat="0" applyFill="0" applyBorder="1" applyAlignment="0" applyProtection="true">
      <alignment horizontal="general" vertical="bottom" textRotation="0" wrapText="false" shrinkToFit="false"/>
      <protection hidden="false"/>
    </xf>
    <xf xfId="0" fontId="0" numFmtId="0" fillId="0" borderId="11" applyFont="0" applyNumberFormat="0" applyFill="0" applyBorder="1" applyAlignment="0" applyProtection="true">
      <alignment horizontal="general" vertical="bottom" textRotation="0" wrapText="false" shrinkToFit="false"/>
      <protection hidden="false"/>
    </xf>
    <xf xfId="0" fontId="6" numFmtId="0" fillId="0" borderId="4" applyFont="1" applyNumberFormat="0" applyFill="0" applyBorder="1" applyAlignment="0" applyProtection="true">
      <alignment horizontal="general" vertical="bottom" textRotation="0" wrapText="false" shrinkToFit="false"/>
      <protection hidden="false"/>
    </xf>
    <xf xfId="0" fontId="0" numFmtId="0" fillId="0" borderId="5" applyFont="0" applyNumberFormat="0" applyFill="0" applyBorder="1" applyAlignment="0" applyProtection="true">
      <alignment horizontal="general" vertical="bottom" textRotation="0" wrapText="false" shrinkToFit="false"/>
      <protection hidden="false"/>
    </xf>
    <xf xfId="0" fontId="0" numFmtId="0" fillId="0" borderId="13" applyFont="0" applyNumberFormat="0" applyFill="0" applyBorder="1" applyAlignment="0" applyProtection="true">
      <alignment horizontal="general" vertical="bottom" textRotation="0" wrapText="false" shrinkToFit="false"/>
      <protection hidden="false"/>
    </xf>
    <xf xfId="0" fontId="4" numFmtId="0" fillId="0" borderId="4" applyFont="1" applyNumberFormat="0" applyFill="0" applyBorder="1" applyAlignment="0" applyProtection="true">
      <alignment horizontal="general" vertical="bottom" textRotation="0" wrapText="false" shrinkToFit="false"/>
      <protection hidden="false"/>
    </xf>
    <xf xfId="0" fontId="4" numFmtId="0" fillId="0" borderId="0" applyFont="1" applyNumberFormat="0" applyFill="0" applyBorder="0" applyAlignment="1" applyProtection="true">
      <alignment horizontal="center" vertical="bottom" textRotation="0" wrapText="false" shrinkToFit="false"/>
      <protection hidden="false"/>
    </xf>
    <xf xfId="0" fontId="0" numFmtId="0" fillId="0" borderId="0" applyFont="0" applyNumberFormat="0" applyFill="0" applyBorder="0" applyAlignment="0" applyProtection="true">
      <alignment horizontal="general" vertical="bottom" textRotation="0" wrapText="false" shrinkToFit="false"/>
      <protection hidden="false"/>
    </xf>
    <xf xfId="0" fontId="4" numFmtId="0" fillId="0" borderId="0" applyFont="1" applyNumberFormat="0" applyFill="0" applyBorder="0" applyAlignment="1" applyProtection="true">
      <alignment horizontal="left" vertical="center" textRotation="0" wrapText="false" shrinkToFit="false"/>
      <protection locked="false" hidden="false"/>
    </xf>
    <xf xfId="0" fontId="0" numFmtId="0" fillId="6" borderId="6" applyFont="0" applyNumberFormat="0" applyFill="1" applyBorder="1" applyAlignment="1" applyProtection="true">
      <alignment horizontal="left" vertical="bottom" textRotation="0" wrapText="false" shrinkToFit="false"/>
      <protection locked="false" hidden="false"/>
    </xf>
    <xf xfId="0" fontId="0" numFmtId="0" fillId="6" borderId="9" applyFont="0" applyNumberFormat="0" applyFill="1" applyBorder="1" applyAlignment="1" applyProtection="true">
      <alignment horizontal="center" vertical="bottom" textRotation="0" wrapText="false" shrinkToFit="false"/>
      <protection locked="false" hidden="false"/>
    </xf>
    <xf xfId="0" fontId="0" numFmtId="0" fillId="0" borderId="0" applyFont="0" applyNumberFormat="0" applyFill="0" applyBorder="0" applyAlignment="1" applyProtection="true">
      <alignment horizontal="left" vertical="center" textRotation="0" wrapText="true" shrinkToFit="false"/>
      <protection hidden="false"/>
    </xf>
    <xf xfId="0" fontId="7" numFmtId="0" fillId="0" borderId="14" applyFont="1" applyNumberFormat="0" applyFill="0" applyBorder="1" applyAlignment="1" applyProtection="true">
      <alignment horizontal="center" vertical="bottom" textRotation="0" wrapText="false" shrinkToFit="false"/>
      <protection hidden="false"/>
    </xf>
    <xf xfId="0" fontId="7" numFmtId="0" fillId="0" borderId="15" applyFont="1" applyNumberFormat="0" applyFill="0" applyBorder="1" applyAlignment="1" applyProtection="true">
      <alignment horizontal="center" vertical="bottom" textRotation="0" wrapText="false" shrinkToFit="false"/>
      <protection hidden="false"/>
    </xf>
    <xf xfId="0" fontId="0" numFmtId="0" fillId="0" borderId="16" applyFont="0" applyNumberFormat="0" applyFill="0" applyBorder="1" applyAlignment="1" applyProtection="true">
      <alignment horizontal="right" vertical="bottom" textRotation="0" wrapText="false" shrinkToFit="false"/>
      <protection hidden="false"/>
    </xf>
    <xf xfId="0" fontId="0" numFmtId="0" fillId="0" borderId="5" applyFont="0" applyNumberFormat="0" applyFill="0" applyBorder="1" applyAlignment="1" applyProtection="true">
      <alignment horizontal="center" vertical="bottom" textRotation="0" wrapText="false" shrinkToFit="false"/>
      <protection locked="false" hidden="false"/>
    </xf>
    <xf xfId="0" fontId="4" numFmtId="0" fillId="0" borderId="7" applyFont="1" applyNumberFormat="0" applyFill="0" applyBorder="1" applyAlignment="1" applyProtection="true">
      <alignment horizontal="center" vertical="bottom" textRotation="0" wrapText="false" shrinkToFit="false"/>
      <protection locked="false" hidden="false"/>
    </xf>
    <xf xfId="0" fontId="8" numFmtId="0" fillId="0" borderId="17" applyFont="1" applyNumberFormat="0" applyFill="0" applyBorder="1" applyAlignment="1" applyProtection="true">
      <alignment horizontal="center" vertical="bottom" textRotation="0" wrapText="false" shrinkToFit="false"/>
      <protection hidden="false"/>
    </xf>
    <xf xfId="0" fontId="4" numFmtId="0" fillId="0" borderId="18" applyFont="1" applyNumberFormat="0" applyFill="0" applyBorder="1" applyAlignment="1" applyProtection="true">
      <alignment horizontal="center" vertical="bottom" textRotation="0" wrapText="false" shrinkToFit="false"/>
      <protection hidden="false"/>
    </xf>
    <xf xfId="0" fontId="0" numFmtId="0" fillId="0" borderId="19" applyFont="0" applyNumberFormat="0" applyFill="0" applyBorder="1" applyAlignment="1" applyProtection="true">
      <alignment horizontal="right" vertical="bottom" textRotation="0" wrapText="false" shrinkToFit="false"/>
      <protection hidden="false"/>
    </xf>
    <xf xfId="0" fontId="4" numFmtId="0" fillId="6" borderId="9" applyFont="1" applyNumberFormat="0" applyFill="1" applyBorder="1" applyAlignment="1" applyProtection="true">
      <alignment horizontal="left" vertical="bottom" textRotation="0" wrapText="false" shrinkToFit="false"/>
      <protection locked="false" hidden="false"/>
    </xf>
    <xf xfId="0" fontId="4" numFmtId="0" fillId="6" borderId="6" applyFont="1" applyNumberFormat="0" applyFill="1" applyBorder="1" applyAlignment="1" applyProtection="true">
      <alignment horizontal="left" vertical="bottom" textRotation="0" wrapText="false" shrinkToFit="false"/>
      <protection locked="false" hidden="false"/>
    </xf>
    <xf xfId="0" fontId="0" numFmtId="0" fillId="6" borderId="6" applyFont="0" applyNumberFormat="0" applyFill="1" applyBorder="1" applyAlignment="1" applyProtection="true">
      <alignment horizontal="left" vertical="bottom" textRotation="0" wrapText="false" shrinkToFit="false"/>
      <protection locked="false" hidden="false"/>
    </xf>
    <xf xfId="0" fontId="4" numFmtId="0" fillId="0" borderId="4" applyFont="1" applyNumberFormat="0" applyFill="0" applyBorder="1" applyAlignment="1" applyProtection="true">
      <alignment horizontal="left" vertical="bottom" textRotation="0" wrapText="false" shrinkToFit="false"/>
      <protection hidden="false"/>
    </xf>
    <xf xfId="0" fontId="4" numFmtId="0" fillId="0" borderId="8" applyFont="1" applyNumberFormat="0" applyFill="0" applyBorder="1" applyAlignment="1" applyProtection="true">
      <alignment horizontal="center" vertical="bottom" textRotation="0" wrapText="false" shrinkToFit="false"/>
      <protection locked="false" hidden="false"/>
    </xf>
    <xf xfId="0" fontId="9" numFmtId="0" fillId="0" borderId="18" applyFont="1" applyNumberFormat="0" applyFill="0" applyBorder="1" applyAlignment="1" applyProtection="true">
      <alignment horizontal="left" vertical="center" textRotation="0" wrapText="true" shrinkToFit="false"/>
      <protection locked="false" hidden="false"/>
    </xf>
    <xf xfId="0" fontId="10" numFmtId="0" fillId="0" borderId="14" applyFont="1" applyNumberFormat="0" applyFill="0" applyBorder="1" applyAlignment="1" applyProtection="true">
      <alignment horizontal="center" vertical="center" textRotation="0" wrapText="true" shrinkToFit="false"/>
      <protection hidden="false"/>
    </xf>
    <xf xfId="0" fontId="4" numFmtId="0" fillId="6" borderId="9" applyFont="1" applyNumberFormat="0" applyFill="1" applyBorder="1" applyAlignment="1" applyProtection="true">
      <alignment horizontal="center" vertical="center" textRotation="0" wrapText="false" shrinkToFit="false"/>
      <protection locked="false" hidden="false"/>
    </xf>
    <xf xfId="0" fontId="4" numFmtId="0" fillId="0" borderId="20" applyFont="1" applyNumberFormat="0" applyFill="0" applyBorder="1" applyAlignment="1" applyProtection="true">
      <alignment horizontal="right" vertical="center" textRotation="0" wrapText="false" shrinkToFit="false"/>
      <protection locked="false" hidden="false"/>
    </xf>
    <xf xfId="0" fontId="4" numFmtId="0" fillId="6" borderId="9" applyFont="1" applyNumberFormat="0" applyFill="1" applyBorder="1" applyAlignment="1" applyProtection="true">
      <alignment horizontal="left" vertical="center" textRotation="0" wrapText="false" shrinkToFit="false"/>
      <protection locked="fals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1c1c6ed028b600f462ee9907dc1f9e981.jpeg"/><Relationship Id="rId2" Type="http://schemas.openxmlformats.org/officeDocument/2006/relationships/image" Target="../media/394b354d98f971c698f1821245457b8d2.png"/><Relationship Id="rId3" Type="http://schemas.openxmlformats.org/officeDocument/2006/relationships/image" Target="../media/ff1c20a8e761249d367ac15ee0a7542a3.png"/><Relationship Id="rId4" Type="http://schemas.openxmlformats.org/officeDocument/2006/relationships/image" Target="../media/6081af1d47b69e250a1afc1b1b740f064.jpeg"/></Relationships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38509</xdr:colOff>
      <xdr:row>0</xdr:row>
      <xdr:rowOff>47439</xdr:rowOff>
    </xdr:from>
    <xdr:ext cx="2381250" cy="609600"/>
    <xdr:pic>
      <xdr:nvPicPr>
        <xdr:cNvPr id="1" name="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5</xdr:col>
      <xdr:colOff>161851</xdr:colOff>
      <xdr:row>42</xdr:row>
      <xdr:rowOff>28463</xdr:rowOff>
    </xdr:from>
    <xdr:ext cx="2552700" cy="2790825"/>
    <xdr:pic>
      <xdr:nvPicPr>
        <xdr:cNvPr id="2" name="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0</xdr:col>
      <xdr:colOff>38509</xdr:colOff>
      <xdr:row>46</xdr:row>
      <xdr:rowOff>9488</xdr:rowOff>
    </xdr:from>
    <xdr:ext cx="3562350" cy="1190625"/>
    <xdr:pic>
      <xdr:nvPicPr>
        <xdr:cNvPr id="3" name="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7</xdr:col>
      <xdr:colOff>418747</xdr:colOff>
      <xdr:row>68</xdr:row>
      <xdr:rowOff>18976</xdr:rowOff>
    </xdr:from>
    <xdr:ext cx="704850" cy="676275"/>
    <xdr:pic>
      <xdr:nvPicPr>
        <xdr:cNvPr id="4" name="" descr="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36"/>
  <sheetViews>
    <sheetView tabSelected="1" workbookViewId="0" zoomScale="95" view="pageBreakPreview" showGridLines="false" showRowColHeaders="1">
      <selection activeCell="R131" sqref="R131"/>
    </sheetView>
  </sheetViews>
  <sheetFormatPr customHeight="true" defaultRowHeight="12.75" defaultColWidth="9" outlineLevelRow="0" outlineLevelCol="0"/>
  <cols>
    <col min="1" max="1" width="10.140625" customWidth="true" style="1"/>
    <col min="2" max="2" width="10.140625" customWidth="true" style="1"/>
    <col min="3" max="3" width="10.140625" customWidth="true" style="1"/>
    <col min="4" max="4" width="11.28515625" customWidth="true" style="1"/>
    <col min="5" max="5" width="10.140625" customWidth="true" style="1"/>
    <col min="6" max="6" width="10.140625" customWidth="true" style="1"/>
    <col min="7" max="7" width="10.140625" customWidth="true" style="1"/>
    <col min="8" max="8" width="10.140625" customWidth="true" style="1"/>
    <col min="9" max="9" width="10.140625" customWidth="true" style="1"/>
    <col min="10" max="10" width="9.140625" customWidth="true" style="2"/>
  </cols>
  <sheetData>
    <row r="1" spans="1:14" customHeight="1" ht="16.5">
      <c r="A1" s="3" t="s">
        <v>0</v>
      </c>
      <c r="B1" s="3"/>
      <c r="C1" s="3"/>
      <c r="D1" s="3"/>
      <c r="E1" s="3"/>
      <c r="F1" s="3"/>
      <c r="G1" s="3"/>
      <c r="H1" s="3"/>
      <c r="I1" s="3"/>
      <c r="J1" s="4"/>
    </row>
    <row r="2" spans="1:14" customHeight="1" ht="16.5">
      <c r="A2" s="5" t="s">
        <v>1</v>
      </c>
      <c r="C2" s="6"/>
      <c r="D2" s="5"/>
      <c r="E2" s="5"/>
      <c r="F2" s="7" t="s">
        <v>2</v>
      </c>
      <c r="G2" s="8"/>
      <c r="J2" s="4"/>
    </row>
    <row r="3" spans="1:14" customHeight="1" ht="16.5">
      <c r="A3" s="5" t="s">
        <v>3</v>
      </c>
      <c r="B3" s="5"/>
      <c r="C3" s="8"/>
      <c r="D3" s="5"/>
      <c r="E3" s="5"/>
      <c r="F3" s="7" t="s">
        <v>4</v>
      </c>
      <c r="G3" s="6"/>
      <c r="J3" s="7"/>
    </row>
    <row r="4" spans="1:14" customHeight="1" ht="16.5">
      <c r="A4" s="5" t="s">
        <v>5</v>
      </c>
      <c r="B4" s="5"/>
      <c r="C4" s="9"/>
      <c r="D4" s="5"/>
      <c r="F4" s="7"/>
      <c r="G4" s="7"/>
      <c r="J4" s="7"/>
    </row>
    <row r="5" spans="1:14" customHeight="1" ht="16.5">
      <c r="A5" s="7" t="s">
        <v>6</v>
      </c>
      <c r="C5" s="6"/>
      <c r="D5" s="5"/>
      <c r="E5" s="5"/>
      <c r="F5" s="5"/>
      <c r="G5" s="5"/>
      <c r="H5" s="5"/>
      <c r="I5" s="5"/>
      <c r="J5" s="7"/>
    </row>
    <row r="6" spans="1:14" customHeight="1" ht="16.5">
      <c r="A6" s="7" t="s">
        <v>7</v>
      </c>
      <c r="C6" s="8"/>
      <c r="D6" s="5"/>
      <c r="E6" s="5"/>
      <c r="F6" s="5"/>
      <c r="G6" s="5"/>
      <c r="H6" s="5"/>
      <c r="I6" s="5"/>
      <c r="J6" s="7"/>
    </row>
    <row r="7" spans="1:14" customHeight="1" ht="16.5">
      <c r="A7" s="3" t="s">
        <v>8</v>
      </c>
      <c r="B7" s="10"/>
      <c r="C7" s="10"/>
      <c r="D7" s="10"/>
      <c r="E7" s="10"/>
      <c r="F7" s="10"/>
      <c r="G7" s="10"/>
      <c r="H7" s="10"/>
      <c r="I7" s="10"/>
      <c r="J7" s="7"/>
      <c r="K7" s="5"/>
      <c r="L7" s="5"/>
      <c r="M7" s="5"/>
    </row>
    <row r="8" spans="1:14" customHeight="1" ht="16.5">
      <c r="A8" s="5" t="s">
        <v>1</v>
      </c>
      <c r="B8" s="11"/>
      <c r="C8" s="8"/>
      <c r="D8" s="11"/>
      <c r="E8" s="6"/>
      <c r="F8" s="5" t="s">
        <v>9</v>
      </c>
      <c r="H8" s="11"/>
      <c r="I8" s="8"/>
      <c r="J8" s="4"/>
    </row>
    <row r="9" spans="1:14" customHeight="1" ht="16.5">
      <c r="A9" s="1" t="s">
        <v>10</v>
      </c>
      <c r="B9" s="5"/>
      <c r="C9" s="5"/>
      <c r="E9" s="8"/>
      <c r="F9" s="5" t="s">
        <v>11</v>
      </c>
      <c r="G9" s="5"/>
      <c r="H9" s="6"/>
      <c r="I9" s="8"/>
    </row>
    <row r="10" spans="1:14" customHeight="1" ht="16.5">
      <c r="A10" s="5" t="s">
        <v>1</v>
      </c>
      <c r="B10" s="8"/>
      <c r="C10" s="6"/>
      <c r="D10" s="11"/>
      <c r="E10" s="8"/>
      <c r="F10" s="7" t="s">
        <v>12</v>
      </c>
      <c r="G10" s="5"/>
      <c r="H10" s="8"/>
      <c r="I10" s="6"/>
      <c r="K10" s="7"/>
      <c r="L10" s="5"/>
      <c r="M10" s="5"/>
      <c r="N10" s="7"/>
    </row>
    <row r="11" spans="1:14" customHeight="1" ht="16.5">
      <c r="A11" s="1" t="s">
        <v>13</v>
      </c>
      <c r="B11" s="5"/>
      <c r="C11" s="5"/>
      <c r="E11" s="7" t="s">
        <v>14</v>
      </c>
      <c r="F11" s="1" t="s">
        <v>15</v>
      </c>
      <c r="H11" s="6"/>
      <c r="I11" s="8"/>
      <c r="J11" s="4"/>
      <c r="K11" s="5"/>
      <c r="L11" s="5"/>
      <c r="M11" s="5"/>
      <c r="N11" s="7"/>
    </row>
    <row r="12" spans="1:14" customHeight="1" ht="16.5">
      <c r="A12" s="1" t="s">
        <v>16</v>
      </c>
      <c r="B12" s="5"/>
      <c r="C12" s="5"/>
      <c r="E12" s="8"/>
      <c r="G12" s="7"/>
      <c r="H12" s="7"/>
      <c r="I12" s="7"/>
      <c r="K12" s="12"/>
      <c r="L12" s="5"/>
      <c r="M12" s="5"/>
      <c r="N12" s="7"/>
    </row>
    <row r="13" spans="1:14" customHeight="1" ht="16.5">
      <c r="A13" s="13" t="s">
        <v>17</v>
      </c>
      <c r="B13" s="13"/>
      <c r="C13" s="13"/>
      <c r="D13" s="13"/>
      <c r="E13" s="13"/>
      <c r="F13" s="13"/>
      <c r="G13" s="13"/>
      <c r="H13" s="13"/>
      <c r="I13" s="13"/>
      <c r="J13" s="7"/>
    </row>
    <row r="14" spans="1:14" customHeight="1" ht="16.5">
      <c r="A14" s="5" t="s">
        <v>18</v>
      </c>
      <c r="B14" s="5"/>
      <c r="C14" s="8"/>
      <c r="D14" s="7" t="s">
        <v>19</v>
      </c>
      <c r="E14" s="7"/>
      <c r="F14" s="8"/>
      <c r="G14" s="7" t="s">
        <v>20</v>
      </c>
      <c r="I14" s="8"/>
      <c r="J14" s="7"/>
    </row>
    <row r="15" spans="1:14" customHeight="1" ht="16.5">
      <c r="A15" s="14" t="s">
        <v>21</v>
      </c>
      <c r="B15" s="14"/>
      <c r="C15" s="14"/>
      <c r="D15" s="14"/>
      <c r="E15" s="14" t="s">
        <v>22</v>
      </c>
      <c r="F15" s="14"/>
      <c r="G15" s="14"/>
      <c r="H15" s="14"/>
      <c r="I15" s="14"/>
      <c r="J15" s="7"/>
      <c r="K15" s="12"/>
      <c r="L15" s="5"/>
      <c r="M15" s="5"/>
      <c r="N15" s="12"/>
    </row>
    <row r="16" spans="1:14" customHeight="1" ht="16.5">
      <c r="A16" s="7" t="s">
        <v>23</v>
      </c>
      <c r="B16" s="7"/>
      <c r="C16" s="8"/>
      <c r="D16" s="7" t="s">
        <v>23</v>
      </c>
      <c r="E16" s="7"/>
      <c r="F16" s="8"/>
      <c r="I16" s="7"/>
      <c r="K16" s="12"/>
      <c r="L16" s="5"/>
      <c r="M16" s="5"/>
      <c r="N16" s="12"/>
    </row>
    <row r="17" spans="1:14" customHeight="1" ht="16.5">
      <c r="A17" s="7" t="s">
        <v>19</v>
      </c>
      <c r="B17" s="7"/>
      <c r="C17" s="8"/>
      <c r="D17" s="7" t="s">
        <v>19</v>
      </c>
      <c r="E17" s="7"/>
      <c r="F17" s="8"/>
      <c r="I17" s="7"/>
      <c r="J17" s="7"/>
      <c r="K17" s="5"/>
      <c r="L17" s="5"/>
      <c r="M17" s="5"/>
      <c r="N17" s="12"/>
    </row>
    <row r="18" spans="1:14" customHeight="1" ht="16.5">
      <c r="A18" s="13" t="s">
        <v>17</v>
      </c>
      <c r="B18" s="13"/>
      <c r="C18" s="13"/>
      <c r="D18" s="13"/>
      <c r="E18" s="13"/>
      <c r="F18" s="13"/>
      <c r="G18" s="13"/>
      <c r="H18" s="13"/>
      <c r="I18" s="13"/>
      <c r="J18" s="7"/>
      <c r="K18" s="5"/>
      <c r="L18" s="5"/>
      <c r="M18" s="5"/>
    </row>
    <row r="19" spans="1:14" customHeight="1" ht="16.5">
      <c r="A19" s="14" t="s">
        <v>24</v>
      </c>
      <c r="B19" s="15"/>
      <c r="C19" s="15"/>
      <c r="D19" s="15"/>
      <c r="E19" s="15"/>
      <c r="F19" s="15"/>
      <c r="G19" s="15"/>
      <c r="H19" s="15"/>
      <c r="I19" s="15"/>
      <c r="J19" s="7"/>
    </row>
    <row r="20" spans="1:14" customHeight="1" ht="16.5">
      <c r="A20" s="7" t="s">
        <v>25</v>
      </c>
      <c r="B20" s="7"/>
      <c r="C20" s="6" t="s">
        <v>26</v>
      </c>
      <c r="D20" s="8" t="s">
        <v>26</v>
      </c>
      <c r="E20" s="6" t="s">
        <v>27</v>
      </c>
      <c r="F20" s="8"/>
      <c r="G20" s="16"/>
      <c r="H20" s="16"/>
      <c r="I20" s="16"/>
      <c r="J20" s="4"/>
    </row>
    <row r="21" spans="1:14" customHeight="1" ht="16.5">
      <c r="A21" s="7" t="s">
        <v>28</v>
      </c>
      <c r="B21" s="7"/>
      <c r="C21" s="17">
        <v>1</v>
      </c>
      <c r="D21" s="7" t="s">
        <v>29</v>
      </c>
      <c r="E21" s="7"/>
      <c r="F21" s="17">
        <v>9</v>
      </c>
      <c r="G21" s="16" t="s">
        <v>30</v>
      </c>
      <c r="H21" s="18">
        <v>0.0</v>
      </c>
      <c r="I21" s="16"/>
      <c r="J21" s="7"/>
    </row>
    <row r="22" spans="1:14" customHeight="1" ht="16.5">
      <c r="A22" s="7" t="s">
        <v>31</v>
      </c>
      <c r="B22" s="7"/>
      <c r="C22" s="17">
        <v>4</v>
      </c>
      <c r="D22" s="7" t="s">
        <v>32</v>
      </c>
      <c r="E22" s="7"/>
      <c r="F22" s="18">
        <f>F21*2</f>
        <v>18</v>
      </c>
      <c r="G22" s="7" t="s">
        <v>33</v>
      </c>
      <c r="H22" s="18">
        <v>0.0</v>
      </c>
      <c r="I22" s="16"/>
      <c r="J22" s="7"/>
    </row>
    <row r="23" spans="1:14" customHeight="1" ht="16.5">
      <c r="A23" s="7" t="s">
        <v>34</v>
      </c>
      <c r="B23" s="16"/>
      <c r="C23" s="17">
        <v>0.0</v>
      </c>
      <c r="D23" s="7" t="s">
        <v>35</v>
      </c>
      <c r="E23" s="7"/>
      <c r="F23" s="18">
        <v>1</v>
      </c>
      <c r="G23" s="7" t="s">
        <v>36</v>
      </c>
      <c r="H23" s="18">
        <v>0.0</v>
      </c>
      <c r="I23" s="7" t="s">
        <v>37</v>
      </c>
      <c r="J23" s="7"/>
    </row>
    <row r="24" spans="1:14" customHeight="1" ht="16.5">
      <c r="A24" s="7" t="s">
        <v>38</v>
      </c>
      <c r="B24" s="7"/>
      <c r="C24" s="6" t="s">
        <v>39</v>
      </c>
      <c r="D24" s="11"/>
      <c r="E24" s="8"/>
      <c r="F24" s="8"/>
      <c r="G24" s="7"/>
      <c r="H24" s="7"/>
      <c r="I24" s="7"/>
      <c r="J24" s="7"/>
    </row>
    <row r="25" spans="1:14" customHeight="1" ht="16.5">
      <c r="A25" s="7" t="s">
        <v>40</v>
      </c>
      <c r="B25" s="7"/>
      <c r="C25" s="6" t="s">
        <v>41</v>
      </c>
      <c r="D25" s="11"/>
      <c r="E25" s="6"/>
      <c r="F25" s="6"/>
      <c r="G25" s="7"/>
      <c r="H25" s="7"/>
      <c r="I25" s="7"/>
      <c r="J25" s="7"/>
    </row>
    <row r="26" spans="1:14" customHeight="1" ht="16.5">
      <c r="A26" s="14" t="s">
        <v>42</v>
      </c>
      <c r="B26" s="14"/>
      <c r="C26" s="14"/>
      <c r="D26" s="14"/>
      <c r="E26" s="14"/>
      <c r="F26" s="14"/>
      <c r="G26" s="14"/>
      <c r="H26" s="14"/>
      <c r="I26" s="14"/>
      <c r="J26" s="7"/>
    </row>
    <row r="27" spans="1:14" customHeight="1" ht="16.5">
      <c r="A27" s="7" t="s">
        <v>43</v>
      </c>
      <c r="B27" s="7"/>
      <c r="C27" s="7"/>
      <c r="D27" s="19">
        <f>F22*2+F23</f>
        <v>37</v>
      </c>
      <c r="E27" s="19">
        <f>H22/6</f>
        <v>0</v>
      </c>
      <c r="F27" s="7" t="s">
        <v>44</v>
      </c>
      <c r="G27" s="16"/>
      <c r="H27" s="7"/>
      <c r="I27" s="20">
        <f>H23*0.4*1000</f>
        <v>0</v>
      </c>
      <c r="J27" s="7"/>
    </row>
    <row r="28" spans="1:14" customHeight="1" ht="16.5">
      <c r="A28" s="16" t="s">
        <v>45</v>
      </c>
      <c r="B28" s="16"/>
      <c r="C28" s="16"/>
      <c r="D28" s="21">
        <v>200</v>
      </c>
      <c r="E28" s="22">
        <v>50</v>
      </c>
      <c r="F28" s="7" t="s">
        <v>46</v>
      </c>
      <c r="G28" s="7"/>
      <c r="H28" s="7"/>
      <c r="I28" s="23">
        <f>I27/30</f>
        <v>0</v>
      </c>
      <c r="J28" s="7"/>
    </row>
    <row r="29" spans="1:14" customHeight="1" ht="16.5">
      <c r="A29" s="16" t="s">
        <v>47</v>
      </c>
      <c r="B29" s="16"/>
      <c r="C29" s="16"/>
      <c r="D29" s="24">
        <f>D28*D27+E28*E27</f>
        <v>7400</v>
      </c>
      <c r="E29" s="7" t="s">
        <v>48</v>
      </c>
      <c r="F29" s="7"/>
      <c r="G29" s="7"/>
      <c r="H29" s="7"/>
      <c r="I29" s="7"/>
      <c r="J29" s="7"/>
    </row>
    <row r="30" spans="1:14" customHeight="1" ht="16.5">
      <c r="A30" s="7" t="s">
        <v>49</v>
      </c>
      <c r="B30" s="7"/>
      <c r="C30" s="25"/>
      <c r="D30" s="26">
        <f>D29/86400</f>
        <v>0.085648148148148</v>
      </c>
      <c r="E30" s="7" t="s">
        <v>50</v>
      </c>
      <c r="F30" s="16"/>
      <c r="G30" s="16"/>
      <c r="H30" s="16"/>
      <c r="I30" s="16"/>
      <c r="J30" s="7"/>
    </row>
    <row r="31" spans="1:14" customHeight="1" ht="16.5">
      <c r="A31" s="7" t="s">
        <v>51</v>
      </c>
      <c r="B31" s="7"/>
      <c r="C31" s="25"/>
      <c r="D31" s="27">
        <v>1</v>
      </c>
      <c r="E31" s="7" t="s">
        <v>52</v>
      </c>
      <c r="F31" s="16"/>
      <c r="G31" s="16"/>
      <c r="H31" s="16"/>
      <c r="I31" s="16"/>
      <c r="J31" s="7"/>
    </row>
    <row r="32" spans="1:14" customHeight="1" ht="16.5">
      <c r="A32" s="7" t="s">
        <v>53</v>
      </c>
      <c r="B32" s="16"/>
      <c r="C32" s="16"/>
      <c r="D32" s="9" t="s">
        <v>54</v>
      </c>
      <c r="E32" s="7" t="s">
        <v>55</v>
      </c>
      <c r="F32" s="16"/>
      <c r="G32" s="16"/>
      <c r="H32" s="16"/>
      <c r="I32" s="16"/>
      <c r="J32" s="7"/>
    </row>
    <row r="33" spans="1:14" customHeight="1" ht="16.5">
      <c r="A33" s="7" t="s">
        <v>56</v>
      </c>
      <c r="B33" s="7"/>
      <c r="C33" s="25"/>
      <c r="D33" s="28">
        <f>F21*18+H21*5</f>
        <v>162</v>
      </c>
      <c r="E33" s="7" t="s">
        <v>57</v>
      </c>
      <c r="F33" s="16"/>
      <c r="G33" s="16"/>
      <c r="H33" s="16"/>
      <c r="I33" s="16"/>
      <c r="J33" s="7"/>
    </row>
    <row r="34" spans="1:14" customHeight="1" ht="16.5">
      <c r="A34" s="7" t="s">
        <v>53</v>
      </c>
      <c r="B34" s="7"/>
      <c r="C34" s="25"/>
      <c r="D34" s="9" t="s">
        <v>54</v>
      </c>
      <c r="E34" s="7" t="s">
        <v>58</v>
      </c>
      <c r="F34" s="16"/>
      <c r="G34" s="16"/>
      <c r="H34" s="16"/>
      <c r="I34" s="16"/>
      <c r="J34" s="7"/>
    </row>
    <row r="35" spans="1:14" customHeight="1" ht="16.5">
      <c r="A35" s="7" t="s">
        <v>56</v>
      </c>
      <c r="B35" s="7"/>
      <c r="C35" s="25"/>
      <c r="D35" s="19">
        <f>D29/1000*30</f>
        <v>222</v>
      </c>
      <c r="E35" s="7" t="s">
        <v>59</v>
      </c>
      <c r="F35" s="16"/>
      <c r="G35" s="16"/>
      <c r="H35" s="16"/>
      <c r="I35" s="16"/>
      <c r="J35" s="7"/>
    </row>
    <row r="36" spans="1:14" customHeight="1" ht="16.5">
      <c r="A36" s="7" t="s">
        <v>53</v>
      </c>
      <c r="B36" s="7"/>
      <c r="C36" s="25"/>
      <c r="D36" s="9" t="s">
        <v>54</v>
      </c>
      <c r="E36" s="7" t="s">
        <v>60</v>
      </c>
      <c r="F36" s="16"/>
      <c r="G36" s="16"/>
      <c r="H36" s="16"/>
      <c r="I36" s="16"/>
      <c r="J36" s="7"/>
    </row>
    <row r="37" spans="1:14" customHeight="1" ht="16.5">
      <c r="A37" s="7" t="s">
        <v>61</v>
      </c>
      <c r="B37" s="7"/>
      <c r="C37" s="25"/>
      <c r="D37" s="9" t="s">
        <v>54</v>
      </c>
      <c r="E37" s="16"/>
      <c r="F37" s="16"/>
      <c r="G37" s="16"/>
      <c r="H37" s="16"/>
      <c r="I37" s="16"/>
      <c r="J37" s="7"/>
    </row>
    <row r="38" spans="1:14" customHeight="1" ht="16.5">
      <c r="A38" s="7" t="s">
        <v>62</v>
      </c>
      <c r="B38" s="7"/>
      <c r="C38" s="25"/>
      <c r="D38" s="11">
        <v>10</v>
      </c>
      <c r="E38" s="7"/>
      <c r="F38" s="16"/>
      <c r="G38" s="16"/>
      <c r="H38" s="16"/>
      <c r="I38" s="16"/>
      <c r="J38" s="7"/>
    </row>
    <row r="39" spans="1:14" customHeight="1" ht="16.5">
      <c r="A39" s="14" t="s">
        <v>63</v>
      </c>
      <c r="B39" s="14"/>
      <c r="C39" s="14"/>
      <c r="D39" s="14"/>
      <c r="E39" s="14"/>
      <c r="F39" s="14"/>
      <c r="G39" s="14"/>
      <c r="H39" s="14"/>
      <c r="I39" s="14"/>
      <c r="J39" s="4"/>
    </row>
    <row r="40" spans="1:14" customHeight="1" ht="16.5">
      <c r="A40" s="7" t="s">
        <v>64</v>
      </c>
      <c r="B40" s="7"/>
      <c r="C40" s="7"/>
      <c r="D40" s="29">
        <f>D29*0.6</f>
        <v>4440</v>
      </c>
      <c r="E40" s="30" t="s">
        <v>65</v>
      </c>
      <c r="F40" s="16"/>
      <c r="G40" s="16"/>
      <c r="H40" s="16"/>
      <c r="I40" s="16"/>
      <c r="J40" s="7"/>
    </row>
    <row r="41" spans="1:14" customHeight="1" ht="16.5">
      <c r="A41" s="30" t="s">
        <v>66</v>
      </c>
      <c r="B41" s="16"/>
      <c r="C41" s="7"/>
      <c r="D41" s="11"/>
      <c r="E41" s="31"/>
      <c r="F41" s="16"/>
      <c r="G41" s="16"/>
      <c r="H41" s="16"/>
      <c r="I41" s="16"/>
      <c r="J41" s="7"/>
    </row>
    <row r="42" spans="1:14" customHeight="1" ht="16.5">
      <c r="A42" s="16" t="s">
        <v>67</v>
      </c>
      <c r="B42" s="16"/>
      <c r="C42" s="7"/>
      <c r="D42" s="11"/>
      <c r="E42" s="31"/>
      <c r="F42" s="16"/>
      <c r="G42" s="16"/>
      <c r="H42" s="16"/>
      <c r="I42" s="16"/>
      <c r="J42" s="7"/>
    </row>
    <row r="43" spans="1:14" customHeight="1" ht="16.5">
      <c r="A43" s="7" t="s">
        <v>68</v>
      </c>
      <c r="B43" s="7"/>
      <c r="C43" s="20"/>
      <c r="D43" s="29">
        <f>D41*D42+E41*E42</f>
        <v>0</v>
      </c>
      <c r="E43" s="16" t="s">
        <v>69</v>
      </c>
      <c r="F43" s="16"/>
      <c r="G43" s="16"/>
      <c r="H43" s="16"/>
      <c r="I43" s="16"/>
      <c r="J43" s="7"/>
    </row>
    <row r="44" spans="1:14" customHeight="1" ht="16.5">
      <c r="A44" s="7" t="s">
        <v>70</v>
      </c>
      <c r="B44" s="7"/>
      <c r="C44" s="20"/>
      <c r="D44" s="29">
        <f>D29*0.4</f>
        <v>2960</v>
      </c>
      <c r="E44" s="16" t="s">
        <v>71</v>
      </c>
      <c r="F44" s="16"/>
      <c r="G44" s="16"/>
      <c r="H44" s="16"/>
      <c r="I44" s="16"/>
      <c r="J44" s="7"/>
    </row>
    <row r="45" spans="1:14" customHeight="1" ht="16.5">
      <c r="A45" s="16" t="s">
        <v>72</v>
      </c>
      <c r="B45" s="16"/>
      <c r="C45" s="32"/>
      <c r="D45" s="33"/>
      <c r="E45" s="7" t="s">
        <v>73</v>
      </c>
      <c r="F45" s="7"/>
      <c r="G45" s="7"/>
      <c r="H45" s="7"/>
      <c r="I45" s="7"/>
      <c r="J45" s="4"/>
    </row>
    <row r="46" spans="1:14" customHeight="1" ht="16.5">
      <c r="A46" s="7" t="s">
        <v>74</v>
      </c>
      <c r="B46" s="7"/>
      <c r="C46" s="7"/>
      <c r="D46" s="19">
        <f>D44+D45</f>
        <v>2960</v>
      </c>
      <c r="E46" s="7" t="s">
        <v>75</v>
      </c>
      <c r="F46" s="16"/>
      <c r="G46" s="16"/>
      <c r="H46" s="16"/>
      <c r="I46" s="16"/>
      <c r="J46" s="7"/>
    </row>
    <row r="47" spans="1:14" customHeight="1" ht="16.5">
      <c r="A47" s="30" t="s">
        <v>66</v>
      </c>
      <c r="B47" s="16"/>
      <c r="C47" s="7"/>
      <c r="D47" s="11">
        <v>9</v>
      </c>
      <c r="E47" s="7">
        <v>0.0</v>
      </c>
      <c r="F47" s="16"/>
      <c r="G47" s="16"/>
      <c r="H47" s="16"/>
      <c r="I47" s="16"/>
      <c r="J47" s="7"/>
    </row>
    <row r="48" spans="1:14" customHeight="1" ht="16.5">
      <c r="A48" s="16" t="s">
        <v>67</v>
      </c>
      <c r="B48" s="16"/>
      <c r="C48" s="7"/>
      <c r="D48" s="11">
        <v>500</v>
      </c>
      <c r="E48" s="7">
        <v>0.0</v>
      </c>
      <c r="F48" s="16"/>
      <c r="G48" s="16"/>
      <c r="H48" s="16"/>
      <c r="I48" s="16"/>
      <c r="J48" s="7"/>
    </row>
    <row r="49" spans="1:14" customHeight="1" ht="16.5">
      <c r="A49" s="7" t="s">
        <v>76</v>
      </c>
      <c r="B49" s="7"/>
      <c r="C49" s="25"/>
      <c r="D49" s="28">
        <f>D47*D48+E47*E48</f>
        <v>4500</v>
      </c>
      <c r="E49" s="7" t="s">
        <v>77</v>
      </c>
      <c r="F49" s="16"/>
      <c r="G49" s="16"/>
      <c r="H49" s="16"/>
      <c r="I49" s="16"/>
      <c r="J49" s="7"/>
    </row>
    <row r="50" spans="1:14" customHeight="1" ht="16.5">
      <c r="A50" s="14" t="s">
        <v>78</v>
      </c>
      <c r="B50" s="14"/>
      <c r="C50" s="14"/>
      <c r="D50" s="14"/>
      <c r="E50" s="14"/>
      <c r="F50" s="14"/>
      <c r="G50" s="14"/>
      <c r="H50" s="14"/>
      <c r="I50" s="14"/>
      <c r="J50" s="7"/>
    </row>
    <row r="51" spans="1:14" customHeight="1" ht="16.5">
      <c r="A51" s="7" t="s">
        <v>66</v>
      </c>
      <c r="B51" s="7"/>
      <c r="C51" s="7"/>
      <c r="D51" s="34">
        <f>D41</f>
        <v/>
      </c>
      <c r="E51" s="34">
        <f>E41</f>
        <v/>
      </c>
      <c r="F51" s="16"/>
      <c r="G51" s="16"/>
      <c r="H51" s="16"/>
      <c r="I51" s="7"/>
      <c r="J51" s="4"/>
    </row>
    <row r="52" spans="1:14" customHeight="1" ht="16.5">
      <c r="A52" s="7" t="s">
        <v>67</v>
      </c>
      <c r="B52" s="16"/>
      <c r="C52" s="7"/>
      <c r="D52" s="23">
        <f>D42</f>
        <v/>
      </c>
      <c r="E52" s="23">
        <f>E42</f>
        <v/>
      </c>
      <c r="F52" s="20"/>
      <c r="G52" s="16"/>
      <c r="H52" s="35"/>
      <c r="I52" s="7"/>
      <c r="J52" s="7"/>
    </row>
    <row r="53" spans="1:14" customHeight="1" ht="16.5">
      <c r="A53" s="16" t="s">
        <v>79</v>
      </c>
      <c r="B53" s="16"/>
      <c r="C53" s="7"/>
      <c r="D53" s="20">
        <f>D51*D52+E51*E52</f>
        <v>0</v>
      </c>
      <c r="E53" s="7"/>
      <c r="F53" s="20"/>
      <c r="G53" s="16"/>
      <c r="H53" s="35"/>
      <c r="I53" s="7"/>
      <c r="J53" s="7"/>
    </row>
    <row r="54" spans="1:14" customHeight="1" ht="16.5">
      <c r="A54" s="7" t="s">
        <v>80</v>
      </c>
      <c r="B54" s="7"/>
      <c r="C54" s="7"/>
      <c r="D54" s="6" t="s">
        <v>81</v>
      </c>
      <c r="E54" s="8"/>
      <c r="F54" s="11"/>
      <c r="G54" s="7"/>
      <c r="H54" s="7"/>
      <c r="I54" s="7"/>
      <c r="J54" s="7"/>
    </row>
    <row r="55" spans="1:14" customHeight="1" ht="16.5">
      <c r="A55" s="7" t="s">
        <v>82</v>
      </c>
      <c r="B55" s="7"/>
      <c r="C55" s="7"/>
      <c r="D55" s="6" t="s">
        <v>83</v>
      </c>
      <c r="E55" s="8"/>
      <c r="F55" s="6"/>
      <c r="G55" s="7"/>
      <c r="H55" s="7"/>
      <c r="I55" s="7"/>
      <c r="J55" s="7"/>
    </row>
    <row r="56" spans="1:14" customHeight="1" ht="16.5">
      <c r="A56" s="7" t="s">
        <v>84</v>
      </c>
      <c r="B56" s="7"/>
      <c r="C56" s="7"/>
      <c r="D56" s="6" t="s">
        <v>85</v>
      </c>
      <c r="E56" s="11"/>
      <c r="F56" s="7" t="s">
        <v>86</v>
      </c>
      <c r="G56" s="7"/>
      <c r="H56" s="7"/>
      <c r="I56" s="7"/>
      <c r="J56" s="7"/>
    </row>
    <row r="57" spans="1:14" customHeight="1" ht="16.5">
      <c r="A57" s="7" t="s">
        <v>87</v>
      </c>
      <c r="B57" s="7"/>
      <c r="C57" s="7"/>
      <c r="D57" s="6" t="s">
        <v>85</v>
      </c>
      <c r="E57" s="8" t="s">
        <v>88</v>
      </c>
      <c r="F57" s="7" t="s">
        <v>89</v>
      </c>
      <c r="G57" s="25" t="str">
        <f>IF(D57=20,"1/2",IF(D57=25,"3/4",IF(D57=32,"1",IF(D57=40,"1.1/4",IF(D57=50,"1.1/2",IF(D57=60,"2",IF(D57=75,"2.1/2",IF(D57=100,"3","XXXX"))))))))</f>
        <v>XXXX</v>
      </c>
      <c r="H57" s="16" t="s">
        <v>90</v>
      </c>
      <c r="I57" s="36" t="str">
        <f>IF(E57&lt;&gt;"PVC",D57,IF(D57=20,15,IF(D57=25,20,IF(D57=32,25,IF(D57=40,32,IF(D57=50,40,IF(D57=60,50,IF(D57=75,60,"XXXX"))))))))</f>
        <v>XXXX</v>
      </c>
      <c r="J57" s="7"/>
    </row>
    <row r="58" spans="1:14" customHeight="1" ht="16.5">
      <c r="A58" s="7" t="s">
        <v>91</v>
      </c>
      <c r="B58" s="7"/>
      <c r="C58" s="7"/>
      <c r="D58" s="6" t="s">
        <v>85</v>
      </c>
      <c r="E58" s="8" t="s">
        <v>88</v>
      </c>
      <c r="F58" s="7" t="s">
        <v>89</v>
      </c>
      <c r="G58" s="25" t="str">
        <f>IF(D58=20,"1/2",IF(D58=25,"3/4",IF(D58=32,"1",IF(D58=40,"1.1/4",IF(D58=50,"1.1/2",IF(D58=60,"2",IF(D58=75,"2.1/2",IF(D58=100,"3","XXXX"))))))))</f>
        <v>XXXX</v>
      </c>
      <c r="H58" s="16" t="s">
        <v>90</v>
      </c>
      <c r="I58" s="36" t="str">
        <f>IF(E58&lt;&gt;"PVC",D58,IF(D58=20,15,IF(D58=25,20,IF(D58=32,25,IF(D58=40,32,IF(D58=50,40,IF(D58=60,50,IF(D58=75,60,"XXXX"))))))))</f>
        <v>XXXX</v>
      </c>
      <c r="J58" s="7"/>
    </row>
    <row r="59" spans="1:14" customHeight="1" ht="16.5">
      <c r="A59" s="7" t="s">
        <v>92</v>
      </c>
      <c r="B59" s="7"/>
      <c r="C59" s="7"/>
      <c r="D59" s="6" t="s">
        <v>85</v>
      </c>
      <c r="E59" s="8" t="s">
        <v>88</v>
      </c>
      <c r="F59" s="7" t="s">
        <v>89</v>
      </c>
      <c r="G59" s="25" t="str">
        <f>IF(D59=20,"1/2",IF(D59=25,"3/4",IF(D59=32,"1",IF(D59=40,"1.1/4",IF(D59=50,"1.1/2",IF(D59=60,"2",IF(D59=75,"2.1/2",IF(D59=100,"3","XXXX"))))))))</f>
        <v>XXXX</v>
      </c>
      <c r="H59" s="16" t="s">
        <v>90</v>
      </c>
      <c r="I59" s="36" t="str">
        <f>IF(E59&lt;&gt;"PVC",D59,IF(D59=20,15,IF(D59=25,20,IF(D59=32,25,IF(D59=40,32,IF(D59=50,40,IF(D59=60,50,IF(D59=75,60,"XXXX"))))))))</f>
        <v>XXXX</v>
      </c>
      <c r="J59" s="7"/>
    </row>
    <row r="60" spans="1:14" customHeight="1" ht="16.5">
      <c r="A60" s="14" t="s">
        <v>93</v>
      </c>
      <c r="B60" s="14"/>
      <c r="C60" s="14"/>
      <c r="D60" s="14"/>
      <c r="E60" s="14"/>
      <c r="F60" s="14"/>
      <c r="G60" s="14"/>
      <c r="H60" s="14"/>
      <c r="I60" s="14"/>
      <c r="J60" s="7"/>
    </row>
    <row r="61" spans="1:14" customHeight="1" ht="16.5">
      <c r="A61" s="7" t="s">
        <v>66</v>
      </c>
      <c r="B61" s="7"/>
      <c r="C61" s="7"/>
      <c r="D61" s="34">
        <v>9</v>
      </c>
      <c r="E61" s="34">
        <v>0.0</v>
      </c>
      <c r="F61" s="16"/>
      <c r="G61" s="37"/>
      <c r="H61" s="16"/>
      <c r="I61" s="7"/>
      <c r="J61" s="7"/>
      <c r="K61" s="2"/>
      <c r="L61" s="2"/>
    </row>
    <row r="62" spans="1:14" customHeight="1" ht="16.5">
      <c r="A62" s="7" t="s">
        <v>67</v>
      </c>
      <c r="B62" s="16"/>
      <c r="C62" s="7"/>
      <c r="D62" s="23">
        <v>500</v>
      </c>
      <c r="E62" s="23">
        <v>0.0</v>
      </c>
      <c r="F62" s="20"/>
      <c r="G62" s="16"/>
      <c r="H62" s="35"/>
      <c r="I62" s="7"/>
      <c r="J62" s="4"/>
      <c r="K62" s="2"/>
      <c r="L62" s="2"/>
    </row>
    <row r="63" spans="1:14" customHeight="1" ht="16.5">
      <c r="A63" s="16" t="s">
        <v>79</v>
      </c>
      <c r="B63" s="16"/>
      <c r="C63" s="7"/>
      <c r="D63" s="20">
        <f>D61*D62+E61*E62</f>
        <v>4500</v>
      </c>
      <c r="E63" s="7"/>
      <c r="F63" s="20"/>
      <c r="G63" s="16"/>
      <c r="H63" s="35"/>
      <c r="I63" s="7"/>
      <c r="J63" s="7"/>
      <c r="K63" s="2"/>
      <c r="L63" s="2"/>
    </row>
    <row r="64" spans="1:14" customHeight="1" ht="16.5">
      <c r="A64" s="7" t="s">
        <v>80</v>
      </c>
      <c r="B64" s="7"/>
      <c r="C64" s="7"/>
      <c r="D64" s="6" t="s">
        <v>81</v>
      </c>
      <c r="E64" s="8"/>
      <c r="F64" s="11"/>
      <c r="G64" s="7"/>
      <c r="H64" s="7"/>
      <c r="I64" s="7"/>
      <c r="J64" s="7"/>
      <c r="K64" s="2"/>
      <c r="L64" s="2"/>
    </row>
    <row r="65" spans="1:14" customHeight="1" ht="16.5">
      <c r="A65" s="7" t="s">
        <v>82</v>
      </c>
      <c r="B65" s="7"/>
      <c r="C65" s="7"/>
      <c r="D65" s="6" t="s">
        <v>83</v>
      </c>
      <c r="E65" s="8"/>
      <c r="F65" s="6"/>
      <c r="G65" s="7"/>
      <c r="H65" s="7"/>
      <c r="I65" s="7"/>
      <c r="J65" s="7"/>
      <c r="K65" s="2"/>
      <c r="L65" s="2"/>
    </row>
    <row r="66" spans="1:14" customHeight="1" ht="16.5">
      <c r="A66" s="7" t="s">
        <v>94</v>
      </c>
      <c r="B66" s="7"/>
      <c r="C66" s="7"/>
      <c r="D66" s="6" t="s">
        <v>85</v>
      </c>
      <c r="E66" s="8"/>
      <c r="F66" s="7"/>
      <c r="G66" s="7"/>
      <c r="H66" s="7"/>
      <c r="I66" s="7"/>
      <c r="J66" s="7"/>
      <c r="K66" s="2"/>
      <c r="L66" s="2"/>
    </row>
    <row r="67" spans="1:14" customHeight="1" ht="16.5">
      <c r="A67" s="7" t="s">
        <v>84</v>
      </c>
      <c r="B67" s="7"/>
      <c r="C67" s="7"/>
      <c r="D67" s="6" t="s">
        <v>85</v>
      </c>
      <c r="E67" s="11"/>
      <c r="F67" s="7" t="s">
        <v>86</v>
      </c>
      <c r="G67" s="7"/>
      <c r="H67" s="7"/>
      <c r="I67" s="7"/>
      <c r="J67" s="7"/>
      <c r="K67" s="2"/>
      <c r="L67" s="2"/>
    </row>
    <row r="68" spans="1:14" customHeight="1" ht="16.5">
      <c r="A68" s="7" t="s">
        <v>87</v>
      </c>
      <c r="B68" s="7"/>
      <c r="C68" s="7"/>
      <c r="D68" s="6" t="s">
        <v>85</v>
      </c>
      <c r="E68" s="8" t="s">
        <v>88</v>
      </c>
      <c r="F68" s="7" t="s">
        <v>89</v>
      </c>
      <c r="G68" s="25" t="str">
        <f>IF(D68=20,"1/2",IF(D68=25,"3/4",IF(D68=32,"1",IF(D68=40,"1.1/4",IF(D68=50,"1.1/2",IF(D68=60,"2",IF(D68=75,"2.1/2",IF(D68=100,"3","XXXX"))))))))</f>
        <v>XXXX</v>
      </c>
      <c r="H68" s="16" t="s">
        <v>90</v>
      </c>
      <c r="I68" s="36" t="str">
        <f>IF(E68&lt;&gt;"PVC",D68,IF(D68=20,15,IF(D68=25,20,IF(D68=32,25,IF(D68=40,32,IF(D68=50,40,IF(D68=60,50,IF(D68=75,60,"XXXX"))))))))</f>
        <v>XXXX</v>
      </c>
      <c r="J68" s="7"/>
      <c r="K68" s="2"/>
      <c r="L68" s="2"/>
    </row>
    <row r="69" spans="1:14" customHeight="1" ht="16.5">
      <c r="A69" s="7" t="s">
        <v>95</v>
      </c>
      <c r="B69" s="7"/>
      <c r="C69" s="7"/>
      <c r="D69" s="6" t="s">
        <v>85</v>
      </c>
      <c r="E69" s="8" t="s">
        <v>88</v>
      </c>
      <c r="F69" s="7" t="s">
        <v>89</v>
      </c>
      <c r="G69" s="25" t="str">
        <f>IF(D69=20,"1/2",IF(D69=25,"3/4",IF(D69=32,"1",IF(D69=40,"1.1/4",IF(D69=50,"1.1/2",IF(D69=60,"2",IF(D69=75,"2.1/2",IF(D69=100,"3","XXXX"))))))))</f>
        <v>XXXX</v>
      </c>
      <c r="H69" s="16" t="s">
        <v>90</v>
      </c>
      <c r="I69" s="36" t="str">
        <f>IF(E69&lt;&gt;"PVC",D69,IF(D69=20,15,IF(D69=25,20,IF(D69=32,25,IF(D69=40,32,IF(D69=50,40,IF(D69=60,50,IF(D69=75,60,"XXXX"))))))))</f>
        <v>XXXX</v>
      </c>
      <c r="J69" s="7"/>
      <c r="K69" s="2"/>
      <c r="L69" s="2"/>
    </row>
    <row r="70" spans="1:14" customHeight="1" ht="16.5">
      <c r="A70" s="7" t="s">
        <v>96</v>
      </c>
      <c r="B70" s="7"/>
      <c r="C70" s="7"/>
      <c r="D70" s="6" t="s">
        <v>85</v>
      </c>
      <c r="E70" s="8" t="s">
        <v>88</v>
      </c>
      <c r="F70" s="7" t="s">
        <v>89</v>
      </c>
      <c r="G70" s="25" t="str">
        <f>IF(D70=20,"1/2",IF(D70=25,"3/4",IF(D70=32,"1",IF(D70=40,"1.1/4",IF(D70=50,"1.1/2",IF(D70=60,"2",IF(D70=75,"2.1/2",IF(D70=100,"3","XXXX"))))))))</f>
        <v>XXXX</v>
      </c>
      <c r="H70" s="16" t="s">
        <v>90</v>
      </c>
      <c r="I70" s="36" t="str">
        <f>IF(E70&lt;&gt;"PVC",D70,IF(D70=20,15,IF(D70=25,20,IF(D70=32,25,IF(D70=40,32,IF(D70=50,40,IF(D70=60,50,IF(D70=75,60,"XXXX"))))))))</f>
        <v>XXXX</v>
      </c>
      <c r="J70" s="7"/>
      <c r="K70" s="2"/>
      <c r="L70" s="2"/>
    </row>
    <row r="71" spans="1:14" customHeight="1" ht="16.5">
      <c r="A71" s="14" t="s">
        <v>97</v>
      </c>
      <c r="B71" s="14"/>
      <c r="C71" s="14"/>
      <c r="D71" s="14"/>
      <c r="E71" s="14"/>
      <c r="F71" s="14"/>
      <c r="G71" s="14"/>
      <c r="H71" s="14"/>
      <c r="I71" s="14"/>
      <c r="J71" s="7"/>
    </row>
    <row r="72" spans="1:14" customHeight="1" ht="16.5">
      <c r="A72" s="7" t="s">
        <v>98</v>
      </c>
      <c r="B72" s="7"/>
      <c r="C72" s="7"/>
      <c r="D72" s="8">
        <v>5</v>
      </c>
      <c r="E72" s="7" t="s">
        <v>99</v>
      </c>
      <c r="F72" s="7" t="s">
        <v>100</v>
      </c>
      <c r="G72" s="38">
        <f>(D72*100)/24</f>
        <v>20.833333333333</v>
      </c>
      <c r="H72" s="7"/>
      <c r="I72" s="16"/>
      <c r="J72" s="7"/>
    </row>
    <row r="73" spans="1:14" customHeight="1" ht="16.5">
      <c r="A73" s="7" t="s">
        <v>101</v>
      </c>
      <c r="B73" s="7"/>
      <c r="C73" s="7"/>
      <c r="D73" s="39">
        <f>D75/1000</f>
        <v>0.00041111111111111</v>
      </c>
      <c r="E73" s="7" t="s">
        <v>102</v>
      </c>
      <c r="F73" s="7"/>
      <c r="G73" s="16"/>
      <c r="H73" s="16"/>
      <c r="I73" s="16"/>
      <c r="J73" s="7"/>
    </row>
    <row r="74" spans="1:14" customHeight="1" ht="16.5">
      <c r="A74" s="7" t="s">
        <v>103</v>
      </c>
      <c r="B74" s="16"/>
      <c r="C74" s="7"/>
      <c r="D74" s="38">
        <f>D76/1000</f>
        <v>1.48</v>
      </c>
      <c r="E74" s="7" t="s">
        <v>104</v>
      </c>
      <c r="F74" s="7"/>
      <c r="G74" s="7"/>
      <c r="H74" s="7"/>
      <c r="I74" s="16"/>
      <c r="J74" s="7"/>
    </row>
    <row r="75" spans="1:14" customHeight="1" ht="16.5">
      <c r="A75" s="7" t="s">
        <v>105</v>
      </c>
      <c r="B75" s="16"/>
      <c r="C75" s="7"/>
      <c r="D75" s="39">
        <f>D76/3600</f>
        <v>0.41111111111111</v>
      </c>
      <c r="E75" s="7" t="s">
        <v>106</v>
      </c>
      <c r="F75" s="7"/>
      <c r="G75" s="7"/>
      <c r="H75" s="7"/>
      <c r="I75" s="16"/>
      <c r="J75" s="4"/>
    </row>
    <row r="76" spans="1:14" customHeight="1" ht="16.5">
      <c r="A76" s="7" t="s">
        <v>107</v>
      </c>
      <c r="B76" s="16"/>
      <c r="C76" s="7"/>
      <c r="D76" s="23">
        <f>D29/D72</f>
        <v>1480</v>
      </c>
      <c r="E76" s="7" t="s">
        <v>108</v>
      </c>
      <c r="F76" s="7"/>
      <c r="G76" s="7"/>
      <c r="H76" s="7"/>
      <c r="I76" s="16"/>
      <c r="J76" s="4"/>
    </row>
    <row r="77" spans="1:14" customHeight="1" ht="16.5">
      <c r="A77" s="7" t="s">
        <v>109</v>
      </c>
      <c r="B77" s="7"/>
      <c r="C77" s="7"/>
      <c r="D77" s="20">
        <f>1.3*D73^(1/2)*(D72/24)^(1/4)</f>
        <v>0.017807897623952</v>
      </c>
      <c r="E77" s="7" t="s">
        <v>110</v>
      </c>
      <c r="F77" s="7"/>
      <c r="G77" s="7"/>
      <c r="H77" s="7"/>
      <c r="I77" s="7"/>
      <c r="J77" s="7"/>
    </row>
    <row r="78" spans="1:14" customHeight="1" ht="16.5">
      <c r="A78" s="7" t="s">
        <v>111</v>
      </c>
      <c r="B78" s="7"/>
      <c r="C78" s="7"/>
      <c r="D78" s="40">
        <v>40</v>
      </c>
      <c r="E78" s="6" t="s">
        <v>88</v>
      </c>
      <c r="F78" s="16"/>
      <c r="G78" s="16"/>
      <c r="H78" s="16"/>
      <c r="I78" s="16"/>
      <c r="J78" s="7"/>
    </row>
    <row r="79" spans="1:14" customHeight="1" ht="16.5">
      <c r="A79" s="7" t="s">
        <v>112</v>
      </c>
      <c r="B79" s="16"/>
      <c r="C79" s="7"/>
      <c r="D79" s="25" t="str">
        <f>IF(D78=20,"1/2",IF(D78=25,"3/4",IF(D78=32,"1",IF(D78=40,"1.1/4",IF(D78=50,"1.1/2",IF(D78=60,"2",IF(D78=75,"2.1/2",IF(D78=100,"3","XXXX"))))))))</f>
        <v>1.1/4</v>
      </c>
      <c r="E79" s="7" t="s">
        <v>113</v>
      </c>
      <c r="F79" s="36">
        <f>IF(D78=20,17,IF(D78=25,21.6,IF(D78=32,27.8,IF(D78=40,35.2,IF(D78=50,44,IF(D78=60,53.4,IF(D78=75,66.6,"XXXX")))))))</f>
        <v>35.2</v>
      </c>
      <c r="G79" s="16" t="s">
        <v>90</v>
      </c>
      <c r="H79" s="36">
        <f>IF(E78&lt;&gt;"PVC",D78,IF(D78=20,15,IF(D78=25,20,IF(D78=32,25,IF(D78=40,32,IF(D78=50,40,IF(D78=60,50,IF(D78=75,60,"XXXX"))))))))</f>
        <v>32</v>
      </c>
      <c r="I79" s="16"/>
      <c r="J79" s="7"/>
    </row>
    <row r="80" spans="1:14" customHeight="1" ht="16.5">
      <c r="A80" s="7" t="s">
        <v>114</v>
      </c>
      <c r="B80" s="7"/>
      <c r="C80" s="7"/>
      <c r="D80" s="6">
        <v>50</v>
      </c>
      <c r="E80" s="8" t="s">
        <v>88</v>
      </c>
      <c r="F80" s="16"/>
      <c r="G80" s="16"/>
      <c r="H80" s="16"/>
      <c r="I80" s="16"/>
      <c r="J80" s="7"/>
    </row>
    <row r="81" spans="1:14" customHeight="1" ht="16.5">
      <c r="A81" s="7" t="s">
        <v>115</v>
      </c>
      <c r="B81" s="7"/>
      <c r="C81" s="7"/>
      <c r="D81" s="25" t="str">
        <f>IF(D80=20,"1/2",IF(D80=25,"3/4",IF(D80=32,"1",IF(D80=40,"1.1/4",IF(D80=50,"1.1/2",IF(D80=60,"2",IF(D80=75,"2.1/2",IF(D80=100,"3","XXXX"))))))))</f>
        <v>1.1/2</v>
      </c>
      <c r="E81" s="16" t="s">
        <v>113</v>
      </c>
      <c r="F81" s="36">
        <f>IF(D80=20,17,IF(D80=25,21.6,IF(D80=32,27.8,IF(D80=40,35.2,IF(D80=50,44,IF(D80=60,53.4,IF(D80=75,66.6,"XXXX")))))))</f>
        <v>44</v>
      </c>
      <c r="G81" s="16" t="s">
        <v>116</v>
      </c>
      <c r="H81" s="36">
        <f>IF(E80&lt;&gt;"PVC",D80,IF(D80=20,15,IF(D80=25,20,IF(D80=32,25,IF(D80=40,32,IF(D80=50,40,IF(D80=60,50,IF(D80=75,60,"XXXX"))))))))</f>
        <v>40</v>
      </c>
      <c r="I81" s="7"/>
      <c r="J81" s="7"/>
    </row>
    <row r="82" spans="1:14" customHeight="1" ht="16.5">
      <c r="A82" s="7"/>
      <c r="B82" s="7"/>
      <c r="C82" s="7"/>
      <c r="D82" s="25"/>
      <c r="E82" s="16"/>
      <c r="F82" s="36"/>
      <c r="G82" s="16"/>
      <c r="H82" s="36"/>
      <c r="I82" s="7"/>
      <c r="J82" s="7"/>
    </row>
    <row r="83" spans="1:14" customHeight="1" ht="16.5">
      <c r="A83" s="7"/>
      <c r="B83" s="7"/>
      <c r="C83" s="7"/>
      <c r="D83" s="25"/>
      <c r="E83" s="16"/>
      <c r="F83" s="36"/>
      <c r="G83" s="16"/>
      <c r="H83" s="36"/>
      <c r="I83" s="7"/>
      <c r="J83" s="7"/>
    </row>
    <row r="84" spans="1:14" customHeight="1" ht="16.5">
      <c r="A84" s="14" t="s">
        <v>117</v>
      </c>
      <c r="B84" s="14"/>
      <c r="C84" s="14"/>
      <c r="D84" s="14"/>
      <c r="E84" s="14"/>
      <c r="F84" s="14"/>
      <c r="G84" s="14"/>
      <c r="H84" s="14"/>
      <c r="I84" s="14"/>
      <c r="J84" s="7"/>
    </row>
    <row r="85" spans="1:14" customHeight="1" ht="16.5">
      <c r="A85" s="41" t="s">
        <v>118</v>
      </c>
      <c r="B85" s="41"/>
      <c r="C85" s="41"/>
      <c r="D85" s="41"/>
      <c r="E85" s="42" t="s">
        <v>119</v>
      </c>
      <c r="F85" s="41"/>
      <c r="G85" s="41"/>
      <c r="H85" s="41"/>
      <c r="I85" s="41"/>
      <c r="J85" s="7"/>
    </row>
    <row r="86" spans="1:14" customHeight="1" ht="16.5" s="2" customFormat="1">
      <c r="A86" s="7" t="s">
        <v>120</v>
      </c>
      <c r="B86" s="7"/>
      <c r="C86" s="7"/>
      <c r="D86" s="39">
        <f>(869000)*((D75^1.75)/(H81^4.75))</f>
        <v>0.0045046747920837</v>
      </c>
      <c r="E86" s="7" t="s">
        <v>121</v>
      </c>
      <c r="F86" s="7"/>
      <c r="G86" s="7"/>
      <c r="H86" s="7"/>
      <c r="I86" s="7" t="s">
        <v>122</v>
      </c>
      <c r="J86" s="7"/>
    </row>
    <row r="87" spans="1:14" customHeight="1" ht="16.5" s="2" customFormat="1">
      <c r="A87" s="7" t="s">
        <v>123</v>
      </c>
      <c r="B87" s="7"/>
      <c r="C87" s="7"/>
      <c r="D87" s="6">
        <v>1.5</v>
      </c>
      <c r="E87" s="7"/>
      <c r="F87" s="7"/>
      <c r="G87" s="7"/>
      <c r="H87" s="7"/>
      <c r="I87" s="7"/>
      <c r="J87" s="7"/>
    </row>
    <row r="88" spans="1:14" customHeight="1" ht="16.5" s="2" customFormat="1">
      <c r="A88" s="7" t="s">
        <v>124</v>
      </c>
      <c r="B88" s="7"/>
      <c r="C88" s="7"/>
      <c r="D88" s="6">
        <v>20.2</v>
      </c>
      <c r="E88" s="7" t="s">
        <v>125</v>
      </c>
      <c r="F88" s="7"/>
      <c r="G88" s="7"/>
      <c r="H88" s="7"/>
      <c r="I88" s="7"/>
      <c r="J88" s="7"/>
    </row>
    <row r="89" spans="1:14" customHeight="1" ht="16.5" s="2" customFormat="1">
      <c r="A89" s="7" t="s">
        <v>126</v>
      </c>
      <c r="B89" s="7"/>
      <c r="C89" s="7"/>
      <c r="D89" s="20">
        <f>(D87+D88)*D86</f>
        <v>0.097751442988217</v>
      </c>
      <c r="E89" s="7" t="s">
        <v>127</v>
      </c>
      <c r="F89" s="7"/>
      <c r="G89" s="7"/>
      <c r="H89" s="7"/>
      <c r="I89" s="7"/>
      <c r="J89" s="7"/>
    </row>
    <row r="90" spans="1:14" customHeight="1" ht="16.5" s="2" customFormat="1">
      <c r="A90" s="7" t="s">
        <v>128</v>
      </c>
      <c r="B90" s="7"/>
      <c r="C90" s="7"/>
      <c r="D90" s="6">
        <v>0.0</v>
      </c>
      <c r="E90" s="7" t="s">
        <v>129</v>
      </c>
      <c r="F90" s="7"/>
      <c r="G90" s="7"/>
      <c r="H90" s="7"/>
      <c r="I90" s="7"/>
      <c r="J90" s="4"/>
    </row>
    <row r="91" spans="1:14" customHeight="1" ht="16.5" s="2" customFormat="1">
      <c r="A91" s="7" t="s">
        <v>130</v>
      </c>
      <c r="B91" s="7"/>
      <c r="C91" s="7"/>
      <c r="D91" s="20">
        <f>D90+D89</f>
        <v>0.097751442988217</v>
      </c>
      <c r="E91" s="7" t="s">
        <v>131</v>
      </c>
      <c r="F91" s="7"/>
      <c r="G91" s="7"/>
      <c r="H91" s="7"/>
      <c r="I91" s="7"/>
      <c r="J91" s="7"/>
    </row>
    <row r="92" spans="1:14" customHeight="1" ht="16.5">
      <c r="A92" s="41" t="s">
        <v>132</v>
      </c>
      <c r="B92" s="41"/>
      <c r="C92" s="41"/>
      <c r="D92" s="41"/>
      <c r="E92" s="43"/>
      <c r="F92" s="41"/>
      <c r="G92" s="41"/>
      <c r="H92" s="41"/>
      <c r="I92" s="41"/>
      <c r="J92" s="7"/>
    </row>
    <row r="93" spans="1:14" customHeight="1" ht="16.5" s="2" customFormat="1">
      <c r="A93" s="7" t="s">
        <v>120</v>
      </c>
      <c r="B93" s="7"/>
      <c r="C93" s="7"/>
      <c r="D93" s="39">
        <f>(869000)*((D75^1.75)/(H79^4.75))</f>
        <v>0.013001276812443</v>
      </c>
      <c r="E93" s="7" t="s">
        <v>121</v>
      </c>
      <c r="F93" s="7"/>
      <c r="G93" s="7"/>
      <c r="H93" s="7"/>
      <c r="I93" s="7" t="s">
        <v>122</v>
      </c>
      <c r="J93" s="7"/>
    </row>
    <row r="94" spans="1:14" customHeight="1" ht="16.5" s="2" customFormat="1">
      <c r="A94" s="7" t="s">
        <v>133</v>
      </c>
      <c r="B94" s="7"/>
      <c r="C94" s="7"/>
      <c r="D94" s="6">
        <v>21.4</v>
      </c>
      <c r="E94" s="7"/>
      <c r="F94" s="7"/>
      <c r="G94" s="7"/>
      <c r="H94" s="7"/>
      <c r="I94" s="7"/>
      <c r="J94" s="7"/>
    </row>
    <row r="95" spans="1:14" customHeight="1" ht="16.5" s="2" customFormat="1">
      <c r="A95" s="7" t="s">
        <v>124</v>
      </c>
      <c r="B95" s="7"/>
      <c r="C95" s="7"/>
      <c r="D95" s="6">
        <v>18.3</v>
      </c>
      <c r="E95" s="7" t="s">
        <v>125</v>
      </c>
      <c r="F95" s="7"/>
      <c r="G95" s="7"/>
      <c r="H95" s="7"/>
      <c r="I95" s="7"/>
      <c r="J95" s="7"/>
    </row>
    <row r="96" spans="1:14" customHeight="1" ht="16.5" s="2" customFormat="1">
      <c r="A96" s="7" t="s">
        <v>126</v>
      </c>
      <c r="B96" s="7"/>
      <c r="C96" s="7"/>
      <c r="D96" s="20">
        <f>(D94+D95)*D93</f>
        <v>0.51615068945399</v>
      </c>
      <c r="E96" s="7" t="s">
        <v>127</v>
      </c>
      <c r="F96" s="7"/>
      <c r="G96" s="7"/>
      <c r="H96" s="7"/>
      <c r="I96" s="7"/>
      <c r="J96" s="7"/>
    </row>
    <row r="97" spans="1:14" customHeight="1" ht="16.5" s="2" customFormat="1">
      <c r="A97" s="7" t="s">
        <v>128</v>
      </c>
      <c r="B97" s="7"/>
      <c r="C97" s="7"/>
      <c r="D97" s="6">
        <v>16.5</v>
      </c>
      <c r="E97" s="7" t="s">
        <v>129</v>
      </c>
      <c r="F97" s="7"/>
      <c r="G97" s="7"/>
      <c r="H97" s="7"/>
      <c r="I97" s="7"/>
      <c r="J97" s="7"/>
    </row>
    <row r="98" spans="1:14" customHeight="1" ht="16.5" s="2" customFormat="1">
      <c r="A98" s="7" t="s">
        <v>134</v>
      </c>
      <c r="B98" s="7"/>
      <c r="C98" s="7"/>
      <c r="D98" s="20">
        <f>D97+D96</f>
        <v>17.016150689454</v>
      </c>
      <c r="E98" s="7" t="s">
        <v>135</v>
      </c>
      <c r="F98" s="7"/>
      <c r="G98" s="7"/>
      <c r="H98" s="7"/>
      <c r="I98" s="7"/>
      <c r="J98" s="7"/>
    </row>
    <row r="99" spans="1:14" customHeight="1" ht="16.5">
      <c r="A99" s="41"/>
      <c r="B99" s="41"/>
      <c r="C99" s="41"/>
      <c r="D99" s="41"/>
      <c r="E99" s="41"/>
      <c r="F99" s="41"/>
      <c r="G99" s="41"/>
      <c r="H99" s="41"/>
      <c r="I99" s="41"/>
      <c r="J99" s="7"/>
    </row>
    <row r="100" spans="1:14" customHeight="1" ht="16.5" s="2" customFormat="1">
      <c r="A100" s="7" t="s">
        <v>136</v>
      </c>
      <c r="B100" s="7"/>
      <c r="C100" s="7"/>
      <c r="D100" s="38">
        <f>D91+D98</f>
        <v>17.113902132442</v>
      </c>
      <c r="E100" s="7" t="s">
        <v>137</v>
      </c>
      <c r="F100" s="7"/>
      <c r="G100" s="7"/>
      <c r="H100" s="7"/>
      <c r="I100" s="7"/>
      <c r="J100" s="16"/>
    </row>
    <row r="101" spans="1:14" customHeight="1" ht="16.5" s="2" customFormat="1">
      <c r="A101" s="7" t="s">
        <v>138</v>
      </c>
      <c r="B101" s="7"/>
      <c r="C101" s="7"/>
      <c r="D101" s="8">
        <v>0.5</v>
      </c>
      <c r="E101" s="7" t="s">
        <v>139</v>
      </c>
      <c r="F101" s="16"/>
      <c r="G101" s="16"/>
      <c r="H101" s="16"/>
      <c r="I101" s="16"/>
      <c r="J101" s="7"/>
    </row>
    <row r="102" spans="1:14" customHeight="1" ht="16.5" s="2" customFormat="1">
      <c r="A102" s="7" t="s">
        <v>140</v>
      </c>
      <c r="B102" s="7"/>
      <c r="C102" s="7"/>
      <c r="D102" s="44">
        <f>(1000*D73*D100)/(75*D101)</f>
        <v>0.18761907522974</v>
      </c>
      <c r="E102" s="7" t="s">
        <v>141</v>
      </c>
      <c r="F102" s="16"/>
      <c r="G102" s="16"/>
      <c r="H102" s="16"/>
      <c r="I102" s="16"/>
      <c r="J102" s="7"/>
    </row>
    <row r="103" spans="1:14" customHeight="1" ht="16.5" s="2" customFormat="1">
      <c r="A103" s="7" t="s">
        <v>142</v>
      </c>
      <c r="B103" s="16"/>
      <c r="C103" s="16"/>
      <c r="D103" s="44">
        <f>D102*(1+E103)</f>
        <v>0.26266670532163</v>
      </c>
      <c r="E103" s="45">
        <v>0.4</v>
      </c>
      <c r="F103" s="7" t="s">
        <v>143</v>
      </c>
      <c r="G103" s="44">
        <f>D102*0.9863</f>
        <v>0.18504869389909</v>
      </c>
      <c r="H103" s="7" t="s">
        <v>144</v>
      </c>
      <c r="I103" s="36">
        <f>D102*735.49875</f>
        <v>137.99359530763</v>
      </c>
      <c r="J103" s="4"/>
    </row>
    <row r="104" spans="1:14" customHeight="1" ht="16.5" s="2" customFormat="1">
      <c r="A104" s="7" t="s">
        <v>145</v>
      </c>
      <c r="B104" s="7"/>
      <c r="C104" s="7"/>
      <c r="D104" s="6"/>
      <c r="E104" s="6"/>
      <c r="F104" s="7"/>
      <c r="G104" s="16"/>
      <c r="H104" s="16"/>
      <c r="I104" s="16"/>
      <c r="J104" s="7"/>
    </row>
    <row r="105" spans="1:14" customHeight="1" ht="16.5" s="2" customFormat="1">
      <c r="A105" s="7" t="s">
        <v>146</v>
      </c>
      <c r="B105" s="7"/>
      <c r="C105" s="7"/>
      <c r="D105" s="6">
        <v>2</v>
      </c>
      <c r="E105" s="11"/>
      <c r="F105" s="16"/>
      <c r="G105" s="16"/>
      <c r="H105" s="16"/>
      <c r="I105" s="16"/>
    </row>
    <row r="106" spans="1:14" customHeight="1" ht="16.5" s="2" customFormat="1">
      <c r="A106" s="7" t="s">
        <v>147</v>
      </c>
      <c r="B106" s="7"/>
      <c r="C106" s="7"/>
      <c r="D106" s="46">
        <v>1</v>
      </c>
      <c r="E106" s="6" t="s">
        <v>143</v>
      </c>
      <c r="F106" s="38">
        <f>D106*0.9863</f>
        <v>0.9863</v>
      </c>
      <c r="G106" s="16"/>
      <c r="H106" s="16"/>
      <c r="I106" s="16"/>
      <c r="J106" s="7"/>
    </row>
    <row r="107" spans="1:14" customHeight="1" ht="16.5" s="2" customFormat="1">
      <c r="A107" s="7" t="s">
        <v>148</v>
      </c>
      <c r="B107" s="16"/>
      <c r="C107" s="7"/>
      <c r="D107" s="47">
        <v>40</v>
      </c>
      <c r="E107" s="6"/>
      <c r="F107" s="38"/>
      <c r="G107" s="7"/>
      <c r="H107" s="48"/>
      <c r="I107" s="16"/>
      <c r="J107" s="7"/>
    </row>
    <row r="108" spans="1:14" customHeight="1" ht="16.5" s="2" customFormat="1">
      <c r="A108" s="7" t="s">
        <v>149</v>
      </c>
      <c r="B108" s="7"/>
      <c r="C108" s="7"/>
      <c r="D108" s="49">
        <v>5.3</v>
      </c>
      <c r="E108" s="6" t="s">
        <v>150</v>
      </c>
      <c r="F108" s="20">
        <f>D108/3600</f>
        <v>0.0014722222222222</v>
      </c>
      <c r="G108" s="7" t="s">
        <v>151</v>
      </c>
      <c r="H108" s="38">
        <f>F108*1000</f>
        <v>1.4722222222222</v>
      </c>
      <c r="I108" s="16"/>
      <c r="J108" s="7"/>
    </row>
    <row r="109" spans="1:14" customHeight="1" ht="16.5" s="2" customFormat="1">
      <c r="A109" s="7" t="s">
        <v>152</v>
      </c>
      <c r="B109" s="7"/>
      <c r="C109" s="7"/>
      <c r="D109" s="6">
        <v>32</v>
      </c>
      <c r="E109" s="6" t="s">
        <v>89</v>
      </c>
      <c r="F109" s="25" t="str">
        <f>IF(D109=20,"1/2",IF(D109=25,"3/4",IF(D109=32,"1",IF(D109=40,"1.1/4",IF(D109=50,"1.1/2",IF(D109=60,"2",IF(D109=75,"2.1/2",IF(D109=100,"3","XXXX"))))))))</f>
        <v>1</v>
      </c>
      <c r="G109" s="7" t="s">
        <v>116</v>
      </c>
      <c r="H109" s="25">
        <f>IF(D109=20,15,IF(D109=25,20,IF(D109=32,25,IF(D109=40,32,IF(D109=50,40,IF(D109=60,50,IF(D109=75,60,IF(D109=100,75,"XXXX"))))))))</f>
        <v>25</v>
      </c>
      <c r="I109" s="50" t="s">
        <v>88</v>
      </c>
      <c r="J109" s="7"/>
    </row>
    <row r="110" spans="1:14" customHeight="1" ht="16.5" s="2" customFormat="1">
      <c r="A110" s="7" t="s">
        <v>153</v>
      </c>
      <c r="B110" s="7"/>
      <c r="C110" s="7"/>
      <c r="D110" s="6">
        <v>32</v>
      </c>
      <c r="E110" s="6" t="s">
        <v>89</v>
      </c>
      <c r="F110" s="25" t="str">
        <f>IF(D110=20,"1/2",IF(D110=25,"3/4",IF(D110=32,"1",IF(D110=40,"1.1/4",IF(D110=50,"1.1/2",IF(D110=60,"2",IF(D110=75,"2.1/2",IF(D110=100,"3","XXXX"))))))))</f>
        <v>1</v>
      </c>
      <c r="G110" s="7" t="s">
        <v>116</v>
      </c>
      <c r="H110" s="25">
        <f>IF(D110=20,15,IF(D110=25,20,IF(D110=32,25,IF(D110=40,32,IF(D110=50,40,IF(D110=60,50,IF(D110=75,60,IF(D110=100,75,"XXXX"))))))))</f>
        <v>25</v>
      </c>
      <c r="I110" s="50" t="s">
        <v>154</v>
      </c>
      <c r="J110" s="7"/>
    </row>
    <row r="111" spans="1:14" customHeight="1" ht="16.5">
      <c r="A111" s="13" t="s">
        <v>155</v>
      </c>
      <c r="B111" s="13"/>
      <c r="C111" s="13"/>
      <c r="D111" s="13"/>
      <c r="E111" s="13"/>
      <c r="F111" s="13"/>
      <c r="G111" s="13"/>
      <c r="H111" s="13"/>
      <c r="I111" s="13"/>
      <c r="J111" s="4"/>
    </row>
    <row r="112" spans="1:14" customHeight="1" ht="16.5" s="2" customFormat="1">
      <c r="A112" s="7" t="s">
        <v>156</v>
      </c>
      <c r="B112" s="7"/>
      <c r="C112" s="7"/>
      <c r="D112" s="6" t="s">
        <v>14</v>
      </c>
      <c r="E112" s="7" t="s">
        <v>157</v>
      </c>
      <c r="F112" s="16"/>
      <c r="G112" s="7"/>
      <c r="H112" s="7"/>
      <c r="I112" s="6" t="s">
        <v>158</v>
      </c>
    </row>
    <row r="113" spans="1:14" customHeight="1" ht="16.5" s="2" customFormat="1">
      <c r="A113" s="7" t="s">
        <v>159</v>
      </c>
      <c r="B113" s="7"/>
      <c r="C113" s="7"/>
      <c r="D113" s="6" t="s">
        <v>158</v>
      </c>
      <c r="E113" s="7" t="s">
        <v>160</v>
      </c>
      <c r="F113" s="16"/>
      <c r="G113" s="7"/>
      <c r="H113" s="7"/>
      <c r="I113" s="8" t="s">
        <v>14</v>
      </c>
    </row>
    <row r="114" spans="1:14" customHeight="1" ht="16.5" s="2" customFormat="1">
      <c r="A114" s="7" t="s">
        <v>161</v>
      </c>
      <c r="B114" s="7"/>
      <c r="C114" s="7"/>
      <c r="D114" s="6" t="s">
        <v>162</v>
      </c>
      <c r="E114" s="7" t="s">
        <v>163</v>
      </c>
      <c r="F114" s="16"/>
      <c r="G114" s="7"/>
      <c r="H114" s="7"/>
      <c r="I114" s="8" t="s">
        <v>164</v>
      </c>
    </row>
    <row r="115" spans="1:14" customHeight="1" ht="16.5" s="2" customFormat="1">
      <c r="A115" s="7" t="s">
        <v>165</v>
      </c>
      <c r="B115" s="7"/>
      <c r="C115" s="7"/>
      <c r="D115" s="6" t="s">
        <v>166</v>
      </c>
      <c r="E115" s="7" t="s">
        <v>167</v>
      </c>
      <c r="F115" s="16"/>
      <c r="G115" s="7"/>
      <c r="H115" s="7"/>
      <c r="I115" s="8" t="s">
        <v>168</v>
      </c>
    </row>
    <row r="116" spans="1:14" customHeight="1" ht="16.5">
      <c r="A116" s="14" t="s">
        <v>169</v>
      </c>
      <c r="B116" s="14"/>
      <c r="C116" s="14"/>
      <c r="D116" s="14"/>
      <c r="E116" s="14"/>
      <c r="F116" s="14"/>
      <c r="G116" s="14"/>
      <c r="H116" s="14"/>
      <c r="I116" s="14"/>
      <c r="J116" s="51"/>
    </row>
    <row r="117" spans="1:14" customHeight="1" ht="16.5" s="2" customFormat="1">
      <c r="A117" s="7" t="s">
        <v>170</v>
      </c>
      <c r="B117" s="7"/>
      <c r="C117" s="7"/>
      <c r="D117" s="8" t="s">
        <v>85</v>
      </c>
      <c r="E117" s="7" t="s">
        <v>171</v>
      </c>
      <c r="F117" s="7"/>
      <c r="G117" s="7"/>
      <c r="H117" s="7"/>
      <c r="I117" s="7"/>
      <c r="J117" s="51"/>
    </row>
    <row r="118" spans="1:14" customHeight="1" ht="16.5" s="2" customFormat="1">
      <c r="A118" s="7" t="s">
        <v>172</v>
      </c>
      <c r="B118" s="7"/>
      <c r="C118" s="7"/>
      <c r="D118" s="8" t="s">
        <v>14</v>
      </c>
      <c r="E118" s="7" t="s">
        <v>173</v>
      </c>
      <c r="F118" s="7"/>
      <c r="G118" s="7"/>
      <c r="H118" s="7"/>
      <c r="I118" s="7"/>
      <c r="J118" s="51"/>
    </row>
    <row r="119" spans="1:14" customHeight="1" ht="16.5" s="2" customFormat="1">
      <c r="A119" s="16"/>
      <c r="B119" s="16"/>
      <c r="C119" s="16"/>
      <c r="D119" s="16"/>
      <c r="E119" s="7" t="s">
        <v>174</v>
      </c>
      <c r="F119" s="7"/>
      <c r="G119" s="7"/>
      <c r="H119" s="7"/>
      <c r="I119" s="7"/>
      <c r="J119" s="52"/>
    </row>
    <row r="120" spans="1:14" customHeight="1" ht="16.5" s="2" customFormat="1">
      <c r="A120" s="7"/>
      <c r="B120" s="7"/>
      <c r="C120" s="7"/>
      <c r="D120" s="7"/>
      <c r="E120" s="7" t="s">
        <v>175</v>
      </c>
      <c r="F120" s="7"/>
      <c r="G120" s="7"/>
      <c r="H120" s="7"/>
      <c r="I120" s="7"/>
      <c r="J120" s="51"/>
    </row>
    <row r="121" spans="1:14" customHeight="1" ht="16.5" s="2" customFormat="1">
      <c r="A121" s="7" t="s">
        <v>176</v>
      </c>
      <c r="B121" s="7"/>
      <c r="C121" s="7"/>
      <c r="D121" s="6" t="s">
        <v>85</v>
      </c>
      <c r="E121" s="7" t="s">
        <v>177</v>
      </c>
      <c r="F121" s="7"/>
      <c r="G121" s="7"/>
      <c r="H121" s="7"/>
      <c r="I121" s="7"/>
      <c r="J121" s="51"/>
    </row>
    <row r="122" spans="1:14" customHeight="1" ht="16.5">
      <c r="A122" s="13" t="s">
        <v>178</v>
      </c>
      <c r="B122" s="13"/>
      <c r="C122" s="13"/>
      <c r="D122" s="13"/>
      <c r="E122" s="13" t="s">
        <v>179</v>
      </c>
      <c r="F122" s="13"/>
      <c r="G122" s="13" t="s">
        <v>180</v>
      </c>
      <c r="H122" s="13"/>
      <c r="I122" s="13"/>
      <c r="J122" s="51"/>
    </row>
    <row r="123" spans="1:14" customHeight="1" ht="16.5">
      <c r="A123" s="5" t="s">
        <v>181</v>
      </c>
      <c r="B123" s="5"/>
      <c r="D123" s="7"/>
      <c r="E123" s="6" t="s">
        <v>85</v>
      </c>
      <c r="F123" s="11"/>
      <c r="G123" s="6" t="s">
        <v>85</v>
      </c>
      <c r="I123" s="5"/>
      <c r="J123" s="52"/>
    </row>
    <row r="124" spans="1:14" customHeight="1" ht="16.5">
      <c r="A124" s="5" t="s">
        <v>182</v>
      </c>
      <c r="B124" s="5"/>
      <c r="D124" s="7"/>
      <c r="E124" s="6" t="s">
        <v>85</v>
      </c>
      <c r="F124" s="11"/>
      <c r="G124" s="6" t="s">
        <v>85</v>
      </c>
      <c r="I124" s="5"/>
      <c r="J124" s="51"/>
    </row>
    <row r="125" spans="1:14" customHeight="1" ht="16.5">
      <c r="A125" s="5" t="s">
        <v>183</v>
      </c>
      <c r="B125" s="5"/>
      <c r="D125" s="7"/>
      <c r="E125" s="6" t="s">
        <v>85</v>
      </c>
      <c r="F125" s="6"/>
      <c r="G125" s="6" t="s">
        <v>85</v>
      </c>
      <c r="H125" s="16"/>
      <c r="I125" s="5"/>
      <c r="J125" s="51"/>
    </row>
    <row r="126" spans="1:14" customHeight="1" ht="16.5">
      <c r="A126" s="5" t="s">
        <v>184</v>
      </c>
      <c r="B126" s="5"/>
      <c r="D126" s="7"/>
      <c r="E126" s="6" t="s">
        <v>85</v>
      </c>
      <c r="F126" s="6"/>
      <c r="G126" s="6" t="s">
        <v>85</v>
      </c>
      <c r="H126" s="7"/>
      <c r="I126" s="5"/>
      <c r="J126" s="51"/>
    </row>
    <row r="127" spans="1:14" customHeight="1" ht="16.5">
      <c r="A127" s="5" t="s">
        <v>185</v>
      </c>
      <c r="B127" s="5"/>
      <c r="D127" s="7"/>
      <c r="E127" s="6" t="s">
        <v>85</v>
      </c>
      <c r="F127" s="6"/>
      <c r="G127" s="6" t="s">
        <v>85</v>
      </c>
      <c r="H127" s="7"/>
      <c r="I127" s="5"/>
      <c r="J127" s="51"/>
    </row>
    <row r="128" spans="1:14" customHeight="1" ht="16.5">
      <c r="A128" s="5"/>
      <c r="B128" s="5"/>
      <c r="D128" s="7"/>
      <c r="E128" s="7"/>
      <c r="F128" s="7"/>
      <c r="G128" s="7"/>
      <c r="H128" s="7"/>
      <c r="I128" s="5"/>
      <c r="J128" s="51"/>
    </row>
    <row r="129" spans="1:14" customHeight="1" ht="16.5">
      <c r="A129" s="13" t="s">
        <v>186</v>
      </c>
      <c r="B129" s="13"/>
      <c r="C129" s="13"/>
      <c r="D129" s="13"/>
      <c r="E129" s="13" t="s">
        <v>187</v>
      </c>
      <c r="F129" s="13"/>
      <c r="G129" s="13" t="s">
        <v>188</v>
      </c>
      <c r="H129" s="13"/>
      <c r="I129" s="13"/>
      <c r="J129" s="51"/>
    </row>
    <row r="130" spans="1:14" customHeight="1" ht="16.5">
      <c r="A130" s="5" t="s">
        <v>189</v>
      </c>
      <c r="B130" s="5"/>
      <c r="C130" s="5"/>
      <c r="D130" s="5"/>
      <c r="E130" s="6" t="s">
        <v>14</v>
      </c>
      <c r="G130" s="6" t="s">
        <v>158</v>
      </c>
      <c r="H130" s="5"/>
      <c r="I130" s="5"/>
      <c r="J130" s="51"/>
    </row>
    <row r="131" spans="1:14" customHeight="1" ht="16.5">
      <c r="A131" s="5" t="s">
        <v>190</v>
      </c>
      <c r="B131" s="5"/>
      <c r="C131" s="5"/>
      <c r="D131" s="5"/>
      <c r="E131" s="6" t="s">
        <v>14</v>
      </c>
      <c r="G131" s="6" t="s">
        <v>158</v>
      </c>
      <c r="H131" s="5"/>
      <c r="I131" s="5"/>
      <c r="J131" s="51"/>
    </row>
    <row r="132" spans="1:14" customHeight="1" ht="29.25">
      <c r="A132" s="119" t="s">
        <v>191</v>
      </c>
      <c r="B132" s="119"/>
      <c r="C132" s="119"/>
      <c r="D132" s="119"/>
      <c r="E132" s="6" t="s">
        <v>14</v>
      </c>
      <c r="G132" s="6" t="s">
        <v>158</v>
      </c>
      <c r="H132" s="5"/>
      <c r="I132" s="5"/>
      <c r="J132" s="51"/>
    </row>
    <row r="133" spans="1:14" customHeight="1" ht="16.5">
      <c r="A133" s="5" t="s">
        <v>192</v>
      </c>
      <c r="B133" s="5"/>
      <c r="C133" s="5"/>
      <c r="D133" s="5"/>
      <c r="E133" s="6" t="s">
        <v>14</v>
      </c>
      <c r="F133" s="7"/>
      <c r="H133" s="5"/>
      <c r="I133" s="5"/>
      <c r="J133" s="52"/>
    </row>
    <row r="134" spans="1:14" customHeight="1" ht="16.5">
      <c r="A134" s="5" t="s">
        <v>193</v>
      </c>
      <c r="B134" s="5"/>
      <c r="C134" s="5"/>
      <c r="D134" s="7"/>
      <c r="E134" s="6" t="s">
        <v>14</v>
      </c>
      <c r="F134" s="7"/>
      <c r="G134" s="5"/>
      <c r="H134" s="5"/>
      <c r="I134" s="5"/>
      <c r="J134" s="51"/>
    </row>
    <row r="135" spans="1:14" customHeight="1" ht="16.5">
      <c r="A135" s="5"/>
      <c r="B135" s="5"/>
      <c r="C135" s="5"/>
      <c r="D135" s="5"/>
      <c r="E135" s="5"/>
      <c r="F135" s="5"/>
      <c r="J135" s="51"/>
    </row>
    <row r="136" spans="1:14" customHeight="1" ht="16.5">
      <c r="A136" s="5"/>
      <c r="B136" s="5"/>
      <c r="C136" s="5"/>
      <c r="D136" s="5"/>
      <c r="E136" s="5"/>
      <c r="F136" s="5"/>
      <c r="G136" s="5"/>
      <c r="H136" s="7"/>
      <c r="I136" s="53" t="s">
        <v>194</v>
      </c>
      <c r="J136" s="51"/>
    </row>
  </sheetData>
  <sheetProtection sheet="false" objects="false" scenarios="false" formatCells="true" formatColumns="true" formatRows="true" insertColumns="true" insertRows="true" insertHyperlinks="true" deleteColumns="true" deleteRows="true" selectLockedCells="true" sort="true" autoFilter="true" pivotTables="true" selectUnlockedCells="true"/>
  <mergeCells>
    <mergeCell ref="A132:D132"/>
  </mergeCells>
  <printOptions gridLines="false" gridLinesSet="true"/>
  <pageMargins left="0.7875" right="0.39375" top="0.59027777777778" bottom="0.98402777777778" header="0.51180555555556" footer="0.51180555555556"/>
  <pageSetup paperSize="9" orientation="portrait" scale="100" fitToHeight="1" fitToWidth="1"/>
  <headerFooter differentOddEven="false" differentFirst="false" scaleWithDoc="true" alignWithMargins="true">
    <oddHeader/>
    <oddFooter>&amp;CPágina &amp;P de &amp;N</oddFooter>
    <evenHeader/>
    <evenFooter>&amp;CPágina &amp;P de &amp;N</evenFooter>
    <firstHeader/>
    <firstFooter/>
  </headerFooter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73"/>
  <sheetViews>
    <sheetView tabSelected="0" workbookViewId="0" view="pageBreakPreview" showGridLines="true" showRowColHeaders="1">
      <selection activeCell="D67" sqref="D67"/>
    </sheetView>
  </sheetViews>
  <sheetFormatPr customHeight="true" defaultRowHeight="12.75" defaultColWidth="9.140625" outlineLevelRow="0" outlineLevelCol="0"/>
  <cols>
    <col min="1" max="1" width="16.42578125" customWidth="true" style="54"/>
    <col min="2" max="2" width="7.85546875" customWidth="true" style="54"/>
    <col min="3" max="3" width="9.140625" style="54"/>
    <col min="4" max="4" width="13.7109375" customWidth="true" style="54"/>
    <col min="5" max="5" width="7.42578125" customWidth="true" style="54"/>
    <col min="6" max="6" width="14.28515625" customWidth="true" style="54"/>
    <col min="7" max="7" width="10.85546875" customWidth="true" style="54"/>
    <col min="8" max="8" width="17.5703125" customWidth="true" style="54"/>
  </cols>
  <sheetData>
    <row r="1" spans="1:9" customHeight="1" ht="12.75">
      <c r="A1" s="55"/>
      <c r="B1" s="56"/>
      <c r="C1" s="56"/>
      <c r="D1" s="56"/>
      <c r="E1" s="56"/>
      <c r="F1" s="56"/>
      <c r="G1" s="56"/>
      <c r="H1" s="57"/>
    </row>
    <row r="2" spans="1:9" customHeight="1" ht="12.75">
      <c r="A2" s="58"/>
      <c r="B2" s="59"/>
      <c r="C2" s="59"/>
      <c r="D2" s="59"/>
      <c r="E2" s="59"/>
      <c r="F2" s="59"/>
      <c r="G2" s="59"/>
      <c r="H2" s="60"/>
    </row>
    <row r="3" spans="1:9" customHeight="1" ht="12.75">
      <c r="A3" s="58"/>
      <c r="B3" s="59"/>
      <c r="C3" s="59"/>
      <c r="D3" s="59"/>
      <c r="E3" s="59"/>
      <c r="F3" s="59"/>
      <c r="G3" s="59"/>
      <c r="H3" s="60"/>
    </row>
    <row r="4" spans="1:9" customHeight="1" ht="12.75">
      <c r="A4" s="58"/>
      <c r="B4" s="59"/>
      <c r="C4" s="59"/>
      <c r="D4" s="59"/>
      <c r="E4" s="59"/>
      <c r="F4" s="59"/>
      <c r="G4" s="59"/>
      <c r="H4" s="60"/>
    </row>
    <row r="5" spans="1:9" customHeight="1" ht="36.75">
      <c r="A5" s="134" t="s">
        <v>195</v>
      </c>
      <c r="B5" s="134"/>
      <c r="C5" s="134"/>
      <c r="D5" s="134"/>
      <c r="E5" s="134"/>
      <c r="F5" s="134"/>
      <c r="G5" s="134"/>
      <c r="H5" s="134"/>
    </row>
    <row r="6" spans="1:9" customHeight="1" ht="12.75">
      <c r="A6" s="61" t="s">
        <v>196</v>
      </c>
      <c r="B6" s="135"/>
      <c r="C6" s="135"/>
      <c r="D6" s="135"/>
      <c r="E6" s="136" t="s">
        <v>197</v>
      </c>
      <c r="F6" s="136"/>
      <c r="G6" s="136"/>
      <c r="H6" s="62"/>
    </row>
    <row r="7" spans="1:9" customHeight="1" ht="11.1">
      <c r="A7" s="63"/>
      <c r="B7" s="64"/>
      <c r="C7" s="64"/>
      <c r="D7" s="64"/>
      <c r="E7" s="64"/>
      <c r="F7" s="65"/>
      <c r="G7" s="65"/>
      <c r="H7" s="66"/>
    </row>
    <row r="8" spans="1:9" customHeight="1" ht="12.75">
      <c r="A8" s="95" t="s">
        <v>198</v>
      </c>
      <c r="B8" s="96"/>
      <c r="C8" s="96"/>
      <c r="D8" s="96"/>
      <c r="E8" s="96"/>
      <c r="F8" s="97"/>
      <c r="G8" s="65"/>
      <c r="H8" s="66"/>
    </row>
    <row r="9" spans="1:9" customHeight="1" ht="11.1">
      <c r="A9" s="63"/>
      <c r="B9" s="65"/>
      <c r="C9" s="65"/>
      <c r="D9" s="65"/>
      <c r="E9" s="65"/>
      <c r="F9" s="65"/>
      <c r="G9" s="65"/>
      <c r="H9" s="66"/>
    </row>
    <row r="10" spans="1:9" customHeight="1" ht="12.75">
      <c r="A10" s="98" t="s">
        <v>199</v>
      </c>
      <c r="B10" s="99"/>
      <c r="C10" s="99"/>
      <c r="D10" s="56"/>
      <c r="E10" s="56"/>
      <c r="F10" s="56"/>
      <c r="G10" s="56"/>
      <c r="H10" s="57"/>
    </row>
    <row r="11" spans="1:9" customHeight="1" ht="12.75">
      <c r="A11" s="100" t="s">
        <v>200</v>
      </c>
      <c r="B11" s="137"/>
      <c r="C11" s="137"/>
      <c r="D11" s="137"/>
      <c r="E11" s="137"/>
      <c r="F11" s="137"/>
      <c r="G11" s="68"/>
      <c r="H11" s="69"/>
    </row>
    <row r="12" spans="1:9" customHeight="1" ht="2.1" s="71" customFormat="1">
      <c r="A12" s="101"/>
      <c r="B12" s="116"/>
      <c r="C12" s="116"/>
      <c r="D12" s="116"/>
      <c r="E12" s="116"/>
      <c r="F12" s="116"/>
      <c r="G12" s="70"/>
      <c r="H12" s="69"/>
    </row>
    <row r="13" spans="1:9" customHeight="1" ht="12.75">
      <c r="A13" s="100" t="s">
        <v>201</v>
      </c>
      <c r="B13" s="137"/>
      <c r="C13" s="137"/>
      <c r="D13" s="137"/>
      <c r="E13" s="137"/>
      <c r="F13" s="137"/>
      <c r="G13" s="70"/>
      <c r="H13" s="69"/>
    </row>
    <row r="14" spans="1:9" customHeight="1" ht="2.1" s="71" customFormat="1">
      <c r="A14" s="101"/>
      <c r="B14" s="116"/>
      <c r="C14" s="116"/>
      <c r="D14" s="116"/>
      <c r="E14" s="116"/>
      <c r="F14" s="116"/>
      <c r="G14" s="70"/>
      <c r="H14" s="69"/>
    </row>
    <row r="15" spans="1:9" customHeight="1" ht="12.75">
      <c r="A15" s="100" t="s">
        <v>202</v>
      </c>
      <c r="B15" s="128"/>
      <c r="C15" s="128"/>
      <c r="D15" s="128"/>
      <c r="E15" s="128"/>
      <c r="F15" s="128"/>
      <c r="G15" s="68"/>
      <c r="H15" s="72"/>
    </row>
    <row r="16" spans="1:9" customHeight="1" ht="2.1" s="71" customFormat="1">
      <c r="A16" s="101"/>
      <c r="B16" s="73"/>
      <c r="C16" s="73"/>
      <c r="D16" s="73"/>
      <c r="E16" s="73"/>
      <c r="F16" s="73"/>
      <c r="G16" s="74"/>
      <c r="H16" s="72"/>
    </row>
    <row r="17" spans="1:9" customHeight="1" ht="12.75">
      <c r="A17" s="100" t="s">
        <v>203</v>
      </c>
      <c r="B17" s="128"/>
      <c r="C17" s="128"/>
      <c r="D17" s="128"/>
      <c r="E17" s="75" t="s">
        <v>204</v>
      </c>
      <c r="F17" s="129"/>
      <c r="G17" s="129"/>
      <c r="H17" s="129"/>
    </row>
    <row r="18" spans="1:9" customHeight="1" ht="11.1">
      <c r="A18" s="58"/>
      <c r="B18" s="59"/>
      <c r="C18" s="59"/>
      <c r="D18" s="59"/>
      <c r="E18" s="59"/>
      <c r="F18" s="59"/>
      <c r="G18" s="59"/>
      <c r="H18" s="60"/>
    </row>
    <row r="19" spans="1:9" customHeight="1" ht="12.75">
      <c r="A19" s="103" t="s">
        <v>205</v>
      </c>
      <c r="B19" s="104"/>
      <c r="C19" s="76"/>
      <c r="D19" s="76"/>
      <c r="E19" s="76"/>
      <c r="F19" s="76"/>
      <c r="G19" s="76"/>
      <c r="H19" s="77"/>
    </row>
    <row r="20" spans="1:9" customHeight="1" ht="12.75">
      <c r="A20" s="105" t="s">
        <v>206</v>
      </c>
      <c r="B20" s="78"/>
      <c r="C20" s="59"/>
      <c r="D20" s="102" t="s">
        <v>207</v>
      </c>
      <c r="E20" s="118"/>
      <c r="F20" s="59"/>
      <c r="G20" s="107" t="s">
        <v>208</v>
      </c>
      <c r="H20" s="117"/>
    </row>
    <row r="21" spans="1:9" customHeight="1" ht="2.1" s="71" customFormat="1">
      <c r="A21" s="79"/>
      <c r="B21" s="73"/>
      <c r="H21" s="80"/>
    </row>
    <row r="22" spans="1:9" customHeight="1" ht="12.75">
      <c r="A22" s="105" t="s">
        <v>209</v>
      </c>
      <c r="B22" s="106"/>
      <c r="C22" s="107"/>
      <c r="D22" s="130"/>
      <c r="E22" s="130"/>
      <c r="F22" s="130"/>
      <c r="G22" s="130"/>
      <c r="H22" s="130"/>
    </row>
    <row r="23" spans="1:9" customHeight="1" ht="2.1" s="71" customFormat="1">
      <c r="A23" s="79"/>
      <c r="D23" s="81"/>
      <c r="E23" s="82"/>
      <c r="F23" s="82"/>
      <c r="G23" s="82"/>
      <c r="H23" s="83"/>
    </row>
    <row r="24" spans="1:9" customHeight="1" ht="12.75">
      <c r="A24" s="131" t="s">
        <v>210</v>
      </c>
      <c r="B24" s="131"/>
      <c r="C24" s="131"/>
      <c r="D24" s="131"/>
      <c r="E24" s="84"/>
      <c r="F24" s="71"/>
      <c r="G24" s="59"/>
      <c r="H24" s="60"/>
    </row>
    <row r="25" spans="1:9" customHeight="1" ht="12.75">
      <c r="A25" s="108" t="s">
        <v>211</v>
      </c>
      <c r="B25" s="109"/>
      <c r="C25" s="109"/>
      <c r="D25" s="109"/>
      <c r="E25" s="86"/>
      <c r="F25" s="109"/>
      <c r="G25" s="109"/>
      <c r="H25" s="87"/>
    </row>
    <row r="26" spans="1:9" customHeight="1" ht="12.75">
      <c r="A26" s="110" t="s">
        <v>212</v>
      </c>
      <c r="B26" s="59"/>
      <c r="C26" s="59"/>
      <c r="D26" s="59"/>
      <c r="E26" s="59"/>
      <c r="F26" s="59"/>
      <c r="G26" s="59"/>
      <c r="H26" s="60"/>
    </row>
    <row r="27" spans="1:9" customHeight="1" ht="11.1">
      <c r="A27" s="58"/>
      <c r="B27" s="59"/>
      <c r="C27" s="59"/>
      <c r="D27" s="59"/>
      <c r="E27" s="59"/>
      <c r="F27" s="59"/>
      <c r="G27" s="59"/>
      <c r="H27" s="60"/>
    </row>
    <row r="28" spans="1:9" customHeight="1" ht="12.75">
      <c r="A28" s="67" t="s">
        <v>213</v>
      </c>
      <c r="B28" s="59"/>
      <c r="C28" s="59"/>
      <c r="D28" s="59"/>
      <c r="E28" s="59"/>
      <c r="F28" s="59"/>
      <c r="G28" s="59"/>
      <c r="H28" s="60"/>
    </row>
    <row r="29" spans="1:9" customHeight="1" ht="11.1">
      <c r="A29" s="58"/>
      <c r="B29" s="59"/>
      <c r="C29" s="59"/>
      <c r="D29" s="59"/>
      <c r="E29" s="59"/>
      <c r="F29" s="59"/>
      <c r="G29" s="59"/>
      <c r="H29" s="60"/>
    </row>
    <row r="30" spans="1:9" customHeight="1" ht="12.75">
      <c r="A30" s="110" t="s">
        <v>214</v>
      </c>
      <c r="B30" s="107"/>
      <c r="C30" s="107"/>
      <c r="D30" s="107"/>
      <c r="E30" s="59"/>
      <c r="F30" s="132" t="s">
        <v>215</v>
      </c>
      <c r="G30" s="132"/>
      <c r="H30" s="132"/>
    </row>
    <row r="31" spans="1:9" customHeight="1" ht="11.1">
      <c r="A31" s="103" t="s">
        <v>216</v>
      </c>
      <c r="B31" s="76"/>
      <c r="C31" s="76"/>
      <c r="D31" s="76"/>
      <c r="E31" s="76"/>
      <c r="F31" s="76"/>
      <c r="G31" s="76"/>
      <c r="H31" s="77"/>
    </row>
    <row r="32" spans="1:9" customHeight="1" ht="29.25">
      <c r="A32" s="133"/>
      <c r="B32" s="133"/>
      <c r="C32" s="133"/>
      <c r="D32" s="133"/>
      <c r="E32" s="133"/>
      <c r="F32" s="133"/>
      <c r="G32" s="133"/>
      <c r="H32" s="133"/>
    </row>
    <row r="33" spans="1:9" customHeight="1" ht="13.5" hidden="true">
      <c r="A33" s="133"/>
      <c r="B33" s="133"/>
      <c r="C33" s="133"/>
      <c r="D33" s="133"/>
      <c r="E33" s="133"/>
      <c r="F33" s="133"/>
      <c r="G33" s="133"/>
      <c r="H33" s="133"/>
    </row>
    <row r="34" spans="1:9" customHeight="1" ht="12.75" s="115" customFormat="1">
      <c r="A34" s="125" t="s">
        <v>217</v>
      </c>
      <c r="B34" s="125"/>
      <c r="C34" s="125"/>
      <c r="D34" s="125"/>
      <c r="E34" s="125"/>
      <c r="F34" s="125"/>
      <c r="G34" s="125"/>
      <c r="H34" s="125"/>
    </row>
    <row r="35" spans="1:9" customHeight="1" ht="12.75" s="115" customFormat="1">
      <c r="A35" s="126" t="s">
        <v>218</v>
      </c>
      <c r="B35" s="126"/>
      <c r="C35" s="126"/>
      <c r="D35" s="126"/>
      <c r="E35" s="126"/>
      <c r="F35" s="126"/>
      <c r="G35" s="126"/>
      <c r="H35" s="126"/>
    </row>
    <row r="36" spans="1:9" customHeight="1" ht="11.1">
      <c r="A36" s="63"/>
      <c r="B36" s="59"/>
      <c r="C36" s="59"/>
      <c r="D36" s="59"/>
      <c r="E36" s="59"/>
      <c r="F36" s="59"/>
      <c r="G36" s="59"/>
      <c r="H36" s="60"/>
    </row>
    <row r="37" spans="1:9" customHeight="1" ht="12.75">
      <c r="A37" s="122" t="s">
        <v>219</v>
      </c>
      <c r="B37" s="122"/>
      <c r="C37" s="122"/>
      <c r="D37" s="122"/>
      <c r="E37" s="122"/>
      <c r="F37" s="78"/>
      <c r="G37" s="59"/>
      <c r="H37" s="60"/>
    </row>
    <row r="38" spans="1:9" customHeight="1" ht="12.75">
      <c r="A38" s="122" t="s">
        <v>220</v>
      </c>
      <c r="B38" s="122"/>
      <c r="C38" s="122"/>
      <c r="D38" s="122"/>
      <c r="E38" s="122"/>
      <c r="F38" s="78"/>
      <c r="G38" s="59"/>
      <c r="H38" s="60"/>
    </row>
    <row r="39" spans="1:9" customHeight="1" ht="12.75">
      <c r="A39" s="127" t="s">
        <v>221</v>
      </c>
      <c r="B39" s="127"/>
      <c r="C39" s="127"/>
      <c r="D39" s="127"/>
      <c r="E39" s="127"/>
      <c r="F39" s="88"/>
      <c r="G39" s="59"/>
      <c r="H39" s="60"/>
      <c r="I39" s="89"/>
    </row>
    <row r="40" spans="1:9" customHeight="1" ht="12.75">
      <c r="A40" s="122" t="s">
        <v>222</v>
      </c>
      <c r="B40" s="122"/>
      <c r="C40" s="122"/>
      <c r="D40" s="122"/>
      <c r="E40" s="122"/>
      <c r="F40" s="90"/>
      <c r="G40" s="59"/>
      <c r="H40" s="60"/>
    </row>
    <row r="41" spans="1:9" customHeight="1" ht="12.75">
      <c r="A41" s="122" t="s">
        <v>223</v>
      </c>
      <c r="B41" s="122"/>
      <c r="C41" s="122"/>
      <c r="D41" s="122"/>
      <c r="E41" s="122"/>
      <c r="F41" s="90"/>
      <c r="G41" s="59"/>
      <c r="H41" s="60"/>
    </row>
    <row r="42" spans="1:9" customHeight="1" ht="11.1">
      <c r="A42" s="105"/>
      <c r="B42" s="107"/>
      <c r="C42" s="107"/>
      <c r="D42" s="107"/>
      <c r="E42" s="107"/>
      <c r="F42" s="59"/>
      <c r="G42" s="59"/>
      <c r="H42" s="60"/>
    </row>
    <row r="43" spans="1:9" customHeight="1" ht="12.75">
      <c r="A43" s="112" t="s">
        <v>224</v>
      </c>
      <c r="B43" s="104"/>
      <c r="C43" s="104"/>
      <c r="D43" s="104"/>
      <c r="E43" s="104"/>
      <c r="F43" s="76"/>
      <c r="G43" s="76"/>
      <c r="H43" s="77"/>
    </row>
    <row r="44" spans="1:9" customHeight="1" ht="12.75">
      <c r="A44" s="58"/>
      <c r="B44" s="59"/>
      <c r="C44" s="59"/>
      <c r="D44" s="59"/>
      <c r="E44" s="59"/>
      <c r="F44" s="59"/>
      <c r="G44" s="59"/>
      <c r="H44" s="60"/>
    </row>
    <row r="45" spans="1:9" customHeight="1" ht="12.75">
      <c r="A45" s="58"/>
      <c r="B45" s="59"/>
      <c r="C45" s="59"/>
      <c r="D45" s="59"/>
      <c r="E45" s="59"/>
      <c r="F45" s="59"/>
      <c r="G45" s="123"/>
      <c r="H45" s="123"/>
    </row>
    <row r="46" spans="1:9" customHeight="1" ht="12.75">
      <c r="A46" s="58"/>
      <c r="B46" s="59"/>
      <c r="C46" s="59"/>
      <c r="D46" s="59"/>
      <c r="E46" s="59"/>
      <c r="F46" s="59"/>
      <c r="G46" s="91"/>
      <c r="H46" s="69"/>
    </row>
    <row r="47" spans="1:9" customHeight="1" ht="12.75">
      <c r="A47" s="58"/>
      <c r="B47" s="59"/>
      <c r="C47" s="59"/>
      <c r="D47" s="59"/>
      <c r="E47" s="59"/>
      <c r="F47" s="59"/>
      <c r="G47" s="70"/>
      <c r="H47" s="69"/>
    </row>
    <row r="48" spans="1:9" customHeight="1" ht="12.75">
      <c r="A48" s="58"/>
      <c r="B48" s="59"/>
      <c r="C48" s="59"/>
      <c r="D48" s="59"/>
      <c r="E48" s="59"/>
      <c r="F48" s="59"/>
      <c r="G48" s="91"/>
      <c r="H48" s="69"/>
    </row>
    <row r="49" spans="1:9" customHeight="1" ht="12.75">
      <c r="A49" s="58"/>
      <c r="B49" s="59"/>
      <c r="C49" s="59"/>
      <c r="D49" s="59"/>
      <c r="E49" s="59"/>
      <c r="F49" s="59"/>
      <c r="G49" s="91"/>
      <c r="H49" s="69"/>
    </row>
    <row r="50" spans="1:9" customHeight="1" ht="12.75">
      <c r="A50" s="58"/>
      <c r="B50" s="59"/>
      <c r="C50" s="59"/>
      <c r="D50" s="59"/>
      <c r="E50" s="59"/>
      <c r="F50" s="59"/>
      <c r="G50" s="70"/>
      <c r="H50" s="69"/>
    </row>
    <row r="51" spans="1:9" customHeight="1" ht="12.75">
      <c r="A51" s="58"/>
      <c r="B51" s="59"/>
      <c r="C51" s="59"/>
      <c r="D51" s="59"/>
      <c r="E51" s="59"/>
      <c r="F51" s="59"/>
      <c r="G51" s="71"/>
      <c r="H51" s="80"/>
    </row>
    <row r="52" spans="1:9" customHeight="1" ht="12.75">
      <c r="A52" s="58"/>
      <c r="B52" s="59"/>
      <c r="C52" s="59"/>
      <c r="D52" s="59"/>
      <c r="E52" s="59"/>
      <c r="F52" s="59"/>
      <c r="G52" s="71"/>
      <c r="H52" s="80"/>
    </row>
    <row r="53" spans="1:9" customHeight="1" ht="12.75">
      <c r="A53" s="58"/>
      <c r="B53" s="59"/>
      <c r="C53" s="59"/>
      <c r="D53" s="59"/>
      <c r="E53" s="59"/>
      <c r="F53" s="59"/>
      <c r="G53" s="71"/>
      <c r="H53" s="80"/>
    </row>
    <row r="54" spans="1:9" customHeight="1" ht="12.75">
      <c r="A54" s="58"/>
      <c r="B54" s="59"/>
      <c r="C54" s="59"/>
      <c r="D54" s="59"/>
      <c r="E54" s="59"/>
      <c r="F54" s="59"/>
      <c r="G54" s="71"/>
      <c r="H54" s="80"/>
    </row>
    <row r="55" spans="1:9" customHeight="1" ht="12.75">
      <c r="A55" s="58"/>
      <c r="B55" s="59"/>
      <c r="C55" s="59"/>
      <c r="D55" s="59"/>
      <c r="E55" s="59"/>
      <c r="F55" s="59"/>
      <c r="G55" s="71"/>
      <c r="H55" s="80"/>
    </row>
    <row r="56" spans="1:9" customHeight="1" ht="12.75">
      <c r="A56" s="58"/>
      <c r="B56" s="59"/>
      <c r="C56" s="59"/>
      <c r="D56" s="59"/>
      <c r="E56" s="59"/>
      <c r="F56" s="59"/>
      <c r="G56" s="71"/>
      <c r="H56" s="80"/>
    </row>
    <row r="57" spans="1:9" customHeight="1" ht="12.75">
      <c r="A57" s="58"/>
      <c r="B57" s="59"/>
      <c r="C57" s="59"/>
      <c r="D57" s="59"/>
      <c r="E57" s="59"/>
      <c r="F57" s="59"/>
      <c r="G57" s="59"/>
      <c r="H57" s="60"/>
    </row>
    <row r="58" spans="1:9" customHeight="1" ht="12.75">
      <c r="A58" s="58"/>
      <c r="B58" s="59"/>
      <c r="C58" s="59"/>
      <c r="D58" s="59"/>
      <c r="E58" s="59"/>
      <c r="F58" s="59"/>
      <c r="G58" s="59"/>
      <c r="H58" s="60"/>
    </row>
    <row r="59" spans="1:9" customHeight="1" ht="19.5">
      <c r="A59" s="85"/>
      <c r="B59" s="86"/>
      <c r="C59" s="86"/>
      <c r="D59" s="86"/>
      <c r="E59" s="86"/>
      <c r="F59" s="86"/>
      <c r="G59" s="86"/>
      <c r="H59" s="92"/>
    </row>
    <row r="60" spans="1:9" customHeight="1" ht="12.75">
      <c r="A60" s="110" t="s">
        <v>225</v>
      </c>
      <c r="B60" s="107"/>
      <c r="C60" s="59"/>
      <c r="D60" s="59"/>
      <c r="E60" s="59"/>
      <c r="F60" s="59"/>
      <c r="G60" s="59"/>
      <c r="H60" s="60"/>
    </row>
    <row r="61" spans="1:9" customHeight="1" ht="11.1">
      <c r="A61" s="58"/>
      <c r="B61" s="59"/>
      <c r="C61" s="59"/>
      <c r="D61" s="59"/>
      <c r="E61" s="59"/>
      <c r="F61" s="59"/>
      <c r="G61" s="59"/>
      <c r="H61" s="60"/>
    </row>
    <row r="62" spans="1:9" customHeight="1" ht="12.75">
      <c r="A62" s="67" t="s">
        <v>213</v>
      </c>
      <c r="B62" s="59"/>
      <c r="C62" s="59"/>
      <c r="D62" s="59"/>
      <c r="E62" s="59"/>
      <c r="F62" s="59"/>
      <c r="G62" s="59"/>
      <c r="H62" s="60"/>
    </row>
    <row r="63" spans="1:9" customHeight="1" ht="11.1">
      <c r="A63" s="58"/>
      <c r="B63" s="59"/>
      <c r="C63" s="59"/>
      <c r="D63" s="59"/>
      <c r="E63" s="59"/>
      <c r="F63" s="59"/>
      <c r="G63" s="59"/>
      <c r="H63" s="60"/>
    </row>
    <row r="64" spans="1:9" customHeight="1" ht="11.1">
      <c r="A64" s="58"/>
      <c r="B64" s="59"/>
      <c r="C64" s="59"/>
      <c r="D64" s="59"/>
      <c r="E64" s="59"/>
      <c r="F64" s="59"/>
      <c r="G64" s="59"/>
      <c r="H64" s="60"/>
    </row>
    <row r="65" spans="1:9" customHeight="1" ht="12.75">
      <c r="A65" s="93"/>
      <c r="B65" s="59"/>
      <c r="C65" s="59"/>
      <c r="D65" s="124" t="s">
        <v>226</v>
      </c>
      <c r="E65" s="124"/>
      <c r="F65" s="124"/>
      <c r="G65" s="59"/>
      <c r="H65" s="60"/>
    </row>
    <row r="66" spans="1:9" customHeight="1" ht="12.75">
      <c r="A66" s="93"/>
      <c r="B66" s="59"/>
      <c r="C66" s="59"/>
      <c r="D66" s="94"/>
      <c r="E66" s="94"/>
      <c r="F66" s="94"/>
      <c r="G66" s="59"/>
      <c r="H66" s="60"/>
    </row>
    <row r="67" spans="1:9" customHeight="1" ht="12.75" s="115" customFormat="1">
      <c r="A67" s="113" t="s">
        <v>227</v>
      </c>
      <c r="B67" s="107"/>
      <c r="C67" s="107"/>
      <c r="D67" s="114"/>
      <c r="E67" s="114"/>
      <c r="F67" s="114"/>
      <c r="G67" s="107"/>
      <c r="H67" s="111"/>
    </row>
    <row r="68" spans="1:9" customHeight="1" ht="12.75">
      <c r="A68" s="58"/>
      <c r="B68" s="59"/>
      <c r="C68" s="59"/>
      <c r="D68" s="59"/>
      <c r="E68" s="59"/>
      <c r="F68" s="59"/>
      <c r="G68" s="59"/>
      <c r="H68" s="60"/>
    </row>
    <row r="69" spans="1:9" customHeight="1" ht="11.25" s="115" customFormat="1">
      <c r="A69" s="120" t="s">
        <v>228</v>
      </c>
      <c r="B69" s="120"/>
      <c r="C69" s="120"/>
      <c r="D69" s="120"/>
      <c r="E69" s="120"/>
      <c r="F69" s="120"/>
      <c r="G69" s="120"/>
      <c r="H69" s="120"/>
    </row>
    <row r="70" spans="1:9" customHeight="1" ht="11.25" s="115" customFormat="1">
      <c r="A70" s="120" t="s">
        <v>229</v>
      </c>
      <c r="B70" s="120"/>
      <c r="C70" s="120"/>
      <c r="D70" s="120"/>
      <c r="E70" s="120"/>
      <c r="F70" s="120"/>
      <c r="G70" s="120"/>
      <c r="H70" s="120"/>
    </row>
    <row r="71" spans="1:9" customHeight="1" ht="11.25" s="115" customFormat="1">
      <c r="A71" s="120" t="s">
        <v>230</v>
      </c>
      <c r="B71" s="120"/>
      <c r="C71" s="120"/>
      <c r="D71" s="120"/>
      <c r="E71" s="120"/>
      <c r="F71" s="120"/>
      <c r="G71" s="120"/>
      <c r="H71" s="120"/>
    </row>
    <row r="72" spans="1:9" customHeight="1" ht="11.25" s="115" customFormat="1">
      <c r="A72" s="120" t="s">
        <v>231</v>
      </c>
      <c r="B72" s="120"/>
      <c r="C72" s="120"/>
      <c r="D72" s="120"/>
      <c r="E72" s="120"/>
      <c r="F72" s="120"/>
      <c r="G72" s="120"/>
      <c r="H72" s="120"/>
    </row>
    <row r="73" spans="1:9" customHeight="1" ht="11.25" s="115" customFormat="1">
      <c r="A73" s="121" t="s">
        <v>232</v>
      </c>
      <c r="B73" s="121"/>
      <c r="C73" s="121"/>
      <c r="D73" s="121"/>
      <c r="E73" s="121"/>
      <c r="F73" s="121"/>
      <c r="G73" s="121"/>
      <c r="H73" s="121"/>
    </row>
  </sheetData>
  <sheetProtection password="CA5D" sheet="true" objects="false" scenarios="false" formatCells="true" formatColumns="true" formatRows="true" insertColumns="true" insertRows="true" insertHyperlinks="true" deleteColumns="true" deleteRows="true" selectLockedCells="false" sort="true" autoFilter="true" pivotTables="true" selectUnlockedCells="false"/>
  <mergeCells>
    <mergeCell ref="A5:H5"/>
    <mergeCell ref="B6:D6"/>
    <mergeCell ref="E6:G6"/>
    <mergeCell ref="B11:F11"/>
    <mergeCell ref="B13:F13"/>
    <mergeCell ref="B15:F15"/>
    <mergeCell ref="B17:D17"/>
    <mergeCell ref="F17:H17"/>
    <mergeCell ref="D22:H22"/>
    <mergeCell ref="A24:D24"/>
    <mergeCell ref="F30:H30"/>
    <mergeCell ref="A32:H33"/>
    <mergeCell ref="A34:H34"/>
    <mergeCell ref="A35:H35"/>
    <mergeCell ref="A37:E37"/>
    <mergeCell ref="A38:E38"/>
    <mergeCell ref="A39:E39"/>
    <mergeCell ref="A40:E40"/>
    <mergeCell ref="A72:H72"/>
    <mergeCell ref="A73:H73"/>
    <mergeCell ref="A41:E41"/>
    <mergeCell ref="G45:H45"/>
    <mergeCell ref="D65:F65"/>
    <mergeCell ref="A69:H69"/>
    <mergeCell ref="A70:H70"/>
    <mergeCell ref="A71:H71"/>
  </mergeCells>
  <printOptions gridLines="false" gridLinesSet="true" horizontalCentered="true" verticalCentered="true"/>
  <pageMargins left="0.23611111111111" right="0.23611111111111" top="0.50972222222222" bottom="0.74791666666667" header="0.51180555555556" footer="0.51180555555556"/>
  <pageSetup paperSize="9" orientation="portrait" scale="86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Roteiro</vt:lpstr>
      <vt:lpstr>Autorização 3-4"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SASSO BURIGO DA SILVA</dc:creator>
  <cp:lastModifiedBy>GISLANIA PEREIRA ARAUJO CLEMENTE</cp:lastModifiedBy>
  <dcterms:created xsi:type="dcterms:W3CDTF">2019-09-19T15:34:08+03:00</dcterms:created>
  <dcterms:modified xsi:type="dcterms:W3CDTF">2025-01-22T16:05:01+02:00</dcterms:modified>
  <dc:title>Untitled Spreadsheet</dc:title>
  <dc:description/>
  <dc:subject/>
  <cp:keywords/>
  <cp:category/>
</cp:coreProperties>
</file>